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LE-PC00003\Desktop\Vanyo\súťaže\2024\11. Lesná cesta Roztoky\"/>
    </mc:Choice>
  </mc:AlternateContent>
  <xr:revisionPtr revIDLastSave="0" documentId="13_ncr:1_{FCA2A7B0-CD73-4270-806B-A918AF82C251}" xr6:coauthVersionLast="47" xr6:coauthVersionMax="47" xr10:uidLastSave="{00000000-0000-0000-0000-000000000000}"/>
  <bookViews>
    <workbookView xWindow="-120" yWindow="-120" windowWidth="29040" windowHeight="15720" firstSheet="4" activeTab="4" xr2:uid="{7117AA67-D6A1-4A3E-8CD2-560EA786339F}"/>
  </bookViews>
  <sheets>
    <sheet name="Rekapitulácia" sheetId="1" state="veryHidden" r:id="rId1"/>
    <sheet name="Krycí list stavby" sheetId="2" state="veryHidden" r:id="rId2"/>
    <sheet name="Kryci_list 1085" sheetId="3" state="veryHidden" r:id="rId3"/>
    <sheet name="Rekap 1085" sheetId="4" state="veryHidden" r:id="rId4"/>
    <sheet name="Roztoky_Výkaz_výmer" sheetId="5" r:id="rId5"/>
  </sheets>
  <definedNames>
    <definedName name="_xlnm.Print_Titles" localSheetId="3">'Rekap 1085'!$9:$9</definedName>
    <definedName name="_xlnm.Print_Titles" localSheetId="4">Roztoky_Výkaz_výmer!$8:$8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2" l="1"/>
  <c r="J18" i="2"/>
  <c r="J17" i="2"/>
  <c r="F19" i="2"/>
  <c r="E19" i="2"/>
  <c r="D19" i="2"/>
  <c r="F18" i="2"/>
  <c r="E18" i="2"/>
  <c r="D18" i="2"/>
  <c r="F17" i="2"/>
  <c r="E17" i="2"/>
  <c r="D17" i="2"/>
  <c r="F16" i="2"/>
  <c r="E16" i="2"/>
  <c r="D16" i="2"/>
  <c r="J15" i="2"/>
  <c r="F8" i="1"/>
  <c r="E8" i="1"/>
  <c r="D8" i="1"/>
  <c r="E7" i="1"/>
  <c r="J17" i="3"/>
  <c r="J20" i="3" s="1"/>
  <c r="K7" i="1"/>
  <c r="I30" i="3"/>
  <c r="J30" i="3" s="1"/>
  <c r="Y38" i="5"/>
  <c r="Z38" i="5"/>
  <c r="K34" i="5"/>
  <c r="J34" i="5"/>
  <c r="V34" i="5"/>
  <c r="V35" i="5" s="1"/>
  <c r="F13" i="4" s="1"/>
  <c r="S34" i="5"/>
  <c r="S35" i="5" s="1"/>
  <c r="E13" i="4" s="1"/>
  <c r="M34" i="5"/>
  <c r="M35" i="5" s="1"/>
  <c r="C13" i="4" s="1"/>
  <c r="L34" i="5"/>
  <c r="L35" i="5" s="1"/>
  <c r="B13" i="4" s="1"/>
  <c r="I34" i="5"/>
  <c r="I35" i="5" s="1"/>
  <c r="D13" i="4" s="1"/>
  <c r="K30" i="5"/>
  <c r="J30" i="5"/>
  <c r="V30" i="5"/>
  <c r="V31" i="5" s="1"/>
  <c r="F12" i="4" s="1"/>
  <c r="S30" i="5"/>
  <c r="S31" i="5" s="1"/>
  <c r="E12" i="4" s="1"/>
  <c r="M30" i="5"/>
  <c r="H31" i="5" s="1"/>
  <c r="L30" i="5"/>
  <c r="G31" i="5" s="1"/>
  <c r="I30" i="5"/>
  <c r="I31" i="5" s="1"/>
  <c r="D12" i="4" s="1"/>
  <c r="K26" i="5"/>
  <c r="J26" i="5"/>
  <c r="V26" i="5"/>
  <c r="S26" i="5"/>
  <c r="M26" i="5"/>
  <c r="L26" i="5"/>
  <c r="I26" i="5"/>
  <c r="K25" i="5"/>
  <c r="J25" i="5"/>
  <c r="V25" i="5"/>
  <c r="S25" i="5"/>
  <c r="M25" i="5"/>
  <c r="L25" i="5"/>
  <c r="I25" i="5"/>
  <c r="K24" i="5"/>
  <c r="J24" i="5"/>
  <c r="V24" i="5"/>
  <c r="S24" i="5"/>
  <c r="M24" i="5"/>
  <c r="L24" i="5"/>
  <c r="I24" i="5"/>
  <c r="K23" i="5"/>
  <c r="J23" i="5"/>
  <c r="V23" i="5"/>
  <c r="S23" i="5"/>
  <c r="M23" i="5"/>
  <c r="L23" i="5"/>
  <c r="I23" i="5"/>
  <c r="K22" i="5"/>
  <c r="J22" i="5"/>
  <c r="V22" i="5"/>
  <c r="S22" i="5"/>
  <c r="M22" i="5"/>
  <c r="L22" i="5"/>
  <c r="I22" i="5"/>
  <c r="K21" i="5"/>
  <c r="J21" i="5"/>
  <c r="V21" i="5"/>
  <c r="S21" i="5"/>
  <c r="M21" i="5"/>
  <c r="L21" i="5"/>
  <c r="I21" i="5"/>
  <c r="K20" i="5"/>
  <c r="J20" i="5"/>
  <c r="V20" i="5"/>
  <c r="S20" i="5"/>
  <c r="M20" i="5"/>
  <c r="L20" i="5"/>
  <c r="I20" i="5"/>
  <c r="K19" i="5"/>
  <c r="J19" i="5"/>
  <c r="V19" i="5"/>
  <c r="S19" i="5"/>
  <c r="M19" i="5"/>
  <c r="L19" i="5"/>
  <c r="I19" i="5"/>
  <c r="K18" i="5"/>
  <c r="J18" i="5"/>
  <c r="V18" i="5"/>
  <c r="S18" i="5"/>
  <c r="M18" i="5"/>
  <c r="L18" i="5"/>
  <c r="I18" i="5"/>
  <c r="K17" i="5"/>
  <c r="J17" i="5"/>
  <c r="V17" i="5"/>
  <c r="S17" i="5"/>
  <c r="M17" i="5"/>
  <c r="L17" i="5"/>
  <c r="I17" i="5"/>
  <c r="K16" i="5"/>
  <c r="J16" i="5"/>
  <c r="V16" i="5"/>
  <c r="S16" i="5"/>
  <c r="M16" i="5"/>
  <c r="L16" i="5"/>
  <c r="I16" i="5"/>
  <c r="K15" i="5"/>
  <c r="J15" i="5"/>
  <c r="V15" i="5"/>
  <c r="S15" i="5"/>
  <c r="M15" i="5"/>
  <c r="L15" i="5"/>
  <c r="I15" i="5"/>
  <c r="K14" i="5"/>
  <c r="J14" i="5"/>
  <c r="V14" i="5"/>
  <c r="S14" i="5"/>
  <c r="M14" i="5"/>
  <c r="L14" i="5"/>
  <c r="I14" i="5"/>
  <c r="K13" i="5"/>
  <c r="J13" i="5"/>
  <c r="V13" i="5"/>
  <c r="S13" i="5"/>
  <c r="M13" i="5"/>
  <c r="L13" i="5"/>
  <c r="I13" i="5"/>
  <c r="K12" i="5"/>
  <c r="J12" i="5"/>
  <c r="V12" i="5"/>
  <c r="S12" i="5"/>
  <c r="M12" i="5"/>
  <c r="L12" i="5"/>
  <c r="I12" i="5"/>
  <c r="K11" i="5"/>
  <c r="K38" i="5" s="1"/>
  <c r="J11" i="5"/>
  <c r="V11" i="5"/>
  <c r="V27" i="5" s="1"/>
  <c r="F11" i="4" s="1"/>
  <c r="S11" i="5"/>
  <c r="S27" i="5" s="1"/>
  <c r="E11" i="4" s="1"/>
  <c r="M11" i="5"/>
  <c r="L11" i="5"/>
  <c r="I11" i="5"/>
  <c r="M31" i="5" l="1"/>
  <c r="C12" i="4" s="1"/>
  <c r="H35" i="5"/>
  <c r="G35" i="5"/>
  <c r="L31" i="5"/>
  <c r="B12" i="4" s="1"/>
  <c r="S37" i="5"/>
  <c r="E14" i="4" s="1"/>
  <c r="V37" i="5"/>
  <c r="F14" i="4" s="1"/>
  <c r="I27" i="5"/>
  <c r="D11" i="4" s="1"/>
  <c r="G27" i="5"/>
  <c r="L27" i="5"/>
  <c r="B11" i="4" s="1"/>
  <c r="M27" i="5"/>
  <c r="C11" i="4" s="1"/>
  <c r="S38" i="5"/>
  <c r="E16" i="4" s="1"/>
  <c r="H27" i="5"/>
  <c r="I37" i="5" l="1"/>
  <c r="D14" i="4" s="1"/>
  <c r="F15" i="3" s="1"/>
  <c r="F23" i="3" s="1"/>
  <c r="F23" i="2" s="1"/>
  <c r="M37" i="5"/>
  <c r="C14" i="4" s="1"/>
  <c r="E15" i="3" s="1"/>
  <c r="E15" i="2" s="1"/>
  <c r="H37" i="5"/>
  <c r="L37" i="5"/>
  <c r="V38" i="5"/>
  <c r="F16" i="4" s="1"/>
  <c r="G37" i="5"/>
  <c r="H38" i="5" l="1"/>
  <c r="M38" i="5"/>
  <c r="C16" i="4" s="1"/>
  <c r="F24" i="3"/>
  <c r="F24" i="2" s="1"/>
  <c r="J22" i="3"/>
  <c r="J22" i="2" s="1"/>
  <c r="F20" i="3"/>
  <c r="F22" i="3"/>
  <c r="F22" i="2" s="1"/>
  <c r="I38" i="5"/>
  <c r="D16" i="4" s="1"/>
  <c r="F15" i="2"/>
  <c r="F20" i="2" s="1"/>
  <c r="J24" i="3"/>
  <c r="J24" i="2" s="1"/>
  <c r="J23" i="3"/>
  <c r="J23" i="2" s="1"/>
  <c r="B14" i="4"/>
  <c r="D15" i="3" s="1"/>
  <c r="D15" i="2" s="1"/>
  <c r="L38" i="5"/>
  <c r="B16" i="4" s="1"/>
  <c r="G38" i="5"/>
  <c r="J26" i="2" l="1"/>
  <c r="J28" i="2" s="1"/>
  <c r="J26" i="3"/>
  <c r="J28" i="3" s="1"/>
  <c r="I29" i="3" s="1"/>
  <c r="J29" i="3" s="1"/>
  <c r="J31" i="3" s="1"/>
  <c r="B7" i="1"/>
  <c r="B8" i="1" s="1"/>
  <c r="C7" i="1" l="1"/>
  <c r="C8" i="1" s="1"/>
  <c r="G7" i="1" l="1"/>
  <c r="G8" i="1" s="1"/>
  <c r="B9" i="1" s="1"/>
  <c r="B10" i="1" s="1"/>
  <c r="I30" i="2" s="1"/>
  <c r="J30" i="2" s="1"/>
  <c r="G9" i="1" l="1"/>
  <c r="I29" i="2"/>
  <c r="J29" i="2" s="1"/>
  <c r="J31" i="2" s="1"/>
  <c r="G10" i="1"/>
  <c r="G11" i="1" l="1"/>
</calcChain>
</file>

<file path=xl/sharedStrings.xml><?xml version="1.0" encoding="utf-8"?>
<sst xmlns="http://schemas.openxmlformats.org/spreadsheetml/2006/main" count="261" uniqueCount="145">
  <si>
    <t>Rekapitulácia rozpočtu</t>
  </si>
  <si>
    <t>Stavba Lesná cesta ROZTOKY - zvážnica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</si>
  <si>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</si>
  <si>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</si>
  <si>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</si>
  <si>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</si>
  <si>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</si>
  <si>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</si>
  <si>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</si>
  <si>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</si>
  <si>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Ostatné náklady stavby</t>
  </si>
  <si>
    <t>Cena</t>
  </si>
  <si>
    <t>Lesná cesta ROZTOKY - zvážnica</t>
  </si>
  <si>
    <t>Krycí list rozpočtu</t>
  </si>
  <si>
    <t>Miesto: Malá Lodina</t>
  </si>
  <si>
    <t>Objekt Lesná cesta ROZTOKY - zvážnica</t>
  </si>
  <si>
    <t xml:space="preserve">Ks: 2111 Cestné komunikácie                                                                             </t>
  </si>
  <si>
    <t xml:space="preserve">Zákazka: </t>
  </si>
  <si>
    <t>Spracoval: Ing. Böhmer</t>
  </si>
  <si>
    <t xml:space="preserve">Dňa </t>
  </si>
  <si>
    <t>14. 8. 2024</t>
  </si>
  <si>
    <t>Odberateľ: Mestské Lesy Košice a.s.</t>
  </si>
  <si>
    <t>Projektant: VIA OPTIMA, spol. s r.o.</t>
  </si>
  <si>
    <t>Dodávateľ: ...</t>
  </si>
  <si>
    <t>IČO: 31 672 981</t>
  </si>
  <si>
    <t xml:space="preserve">DIČ: </t>
  </si>
  <si>
    <t xml:space="preserve">IČO: </t>
  </si>
  <si>
    <t>IČO: 44 314 132</t>
  </si>
  <si>
    <t>DIČ: 2022661597</t>
  </si>
  <si>
    <t xml:space="preserve">A </t>
  </si>
  <si>
    <t xml:space="preserve">HSV </t>
  </si>
  <si>
    <t xml:space="preserve">PSV </t>
  </si>
  <si>
    <t xml:space="preserve">MONT </t>
  </si>
  <si>
    <t>OST</t>
  </si>
  <si>
    <t xml:space="preserve">VN </t>
  </si>
  <si>
    <t>Spolu</t>
  </si>
  <si>
    <t xml:space="preserve">B </t>
  </si>
  <si>
    <t>Ostatné náklady</t>
  </si>
  <si>
    <t xml:space="preserve">Kompletačná činnos </t>
  </si>
  <si>
    <t xml:space="preserve">HZS </t>
  </si>
  <si>
    <t xml:space="preserve">E </t>
  </si>
  <si>
    <t>Celkové náklady</t>
  </si>
  <si>
    <t>Súčet riadkov 6,10,20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</si>
  <si>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</si>
  <si>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</si>
  <si>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</si>
  <si>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</si>
  <si>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</si>
  <si>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Zariadenie staveniska</t>
  </si>
  <si>
    <t>Sťažené výrobné podmienky</t>
  </si>
  <si>
    <t>Prevádzkové vplyvy</t>
  </si>
  <si>
    <t>0% z [H+P+M]</t>
  </si>
  <si>
    <t>0% z [H+P]</t>
  </si>
  <si>
    <t xml:space="preserve">D </t>
  </si>
  <si>
    <t>Sťažené podmienky dopravy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</si>
  <si>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</si>
  <si>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</si>
  <si>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</si>
  <si>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</si>
  <si>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</si>
  <si>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</si>
  <si>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</si>
  <si>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</si>
  <si>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</si>
  <si>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</si>
  <si>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Sutina (T)</t>
  </si>
  <si>
    <t>Dátum: 14. 8. 2024</t>
  </si>
  <si>
    <t>Prehľad rozpočtových nákladov</t>
  </si>
  <si>
    <t>Práce HSV</t>
  </si>
  <si>
    <t>ZEMNÉ PRÁCE</t>
  </si>
  <si>
    <t>VODOROVNÉ KONŠTRUKCIE</t>
  </si>
  <si>
    <t>PRESUNY HMÔT</t>
  </si>
  <si>
    <t>Celkom v EUR</t>
  </si>
  <si>
    <t>Por.č.</t>
  </si>
  <si>
    <t>Cenník</t>
  </si>
  <si>
    <t>Kód položky</t>
  </si>
  <si>
    <t>Názov</t>
  </si>
  <si>
    <t>Mj</t>
  </si>
  <si>
    <t>Množstvo</t>
  </si>
  <si>
    <t>Cena celkom</t>
  </si>
  <si>
    <t>Hmotnosť/Mj</t>
  </si>
  <si>
    <t>Hmotnosť</t>
  </si>
  <si>
    <t>Sutina</t>
  </si>
  <si>
    <t xml:space="preserve">Spracoval: </t>
  </si>
  <si>
    <t xml:space="preserve">Ks: </t>
  </si>
  <si>
    <t xml:space="preserve">2111 Cestné komunikácie                                                                             </t>
  </si>
  <si>
    <t xml:space="preserve">Dátum: </t>
  </si>
  <si>
    <t>Zákazka Lesná cesta ROZTOKY - zvážnica</t>
  </si>
  <si>
    <t>1</t>
  </si>
  <si>
    <t xml:space="preserve">  1/A 1</t>
  </si>
  <si>
    <t xml:space="preserve"> 112201101</t>
  </si>
  <si>
    <t>Odstránenie pňov na vzdial. 50 m priemeru nad 100 do 300 mm</t>
  </si>
  <si>
    <t>KUS</t>
  </si>
  <si>
    <t xml:space="preserve"> 112201102</t>
  </si>
  <si>
    <t>Odstránenie pňov na vzdial. 50 m priemeru nad 300 do 500 mm</t>
  </si>
  <si>
    <t xml:space="preserve"> 112201103</t>
  </si>
  <si>
    <t>Odstránenie pňov na vzdial. 50 m priemeru nad 500 do 700 mm</t>
  </si>
  <si>
    <t xml:space="preserve"> 112201104</t>
  </si>
  <si>
    <t>Odstránenie pňov na vzdial. 50 m priemeru nad 700 do 900 mm</t>
  </si>
  <si>
    <t xml:space="preserve"> 171101103</t>
  </si>
  <si>
    <t>Uloženie sypaniny do násypu  súdržnej horniny s mierou zhutnenia nad 96 do 100 % podľa Proctor-Standard</t>
  </si>
  <si>
    <t>m3</t>
  </si>
  <si>
    <t xml:space="preserve"> 171201101</t>
  </si>
  <si>
    <t>Uloženie sypaniny do násypov s rozprestretím sypaniny vo vrstvách a s hrubým urovnaním nezhutnených</t>
  </si>
  <si>
    <t>M3</t>
  </si>
  <si>
    <t xml:space="preserve"> 181101102</t>
  </si>
  <si>
    <t>Úprava pláne v zárezoch v hornine 1-4 so zhutnením</t>
  </si>
  <si>
    <t>M2</t>
  </si>
  <si>
    <t xml:space="preserve"> 181101104</t>
  </si>
  <si>
    <t>Úprava pláne v zárezoch so zhutnením v hornine triedy 5</t>
  </si>
  <si>
    <t>m2</t>
  </si>
  <si>
    <t xml:space="preserve"> 182101101</t>
  </si>
  <si>
    <t>Svahovanie trvalých svahov v zárezoch v hornine triedy 1-4</t>
  </si>
  <si>
    <t xml:space="preserve"> 182101102</t>
  </si>
  <si>
    <t>Svahovanie svahov v zárezoch v hornine triedy 5</t>
  </si>
  <si>
    <t xml:space="preserve"> 182201101</t>
  </si>
  <si>
    <t>Svahovanie trvalých svahov v násype</t>
  </si>
  <si>
    <t xml:space="preserve">  1/A 2</t>
  </si>
  <si>
    <t xml:space="preserve"> 122202203</t>
  </si>
  <si>
    <t>Odkopávky a prekopávky pre cesty od 1000 m3 do 10 000 m3 v hornine triedy 3</t>
  </si>
  <si>
    <t xml:space="preserve"> 122202209</t>
  </si>
  <si>
    <t>Príplatok cene za lepivosť horniny odkopávok a prekopávok pre cesty v hornine triedy 3</t>
  </si>
  <si>
    <t xml:space="preserve"> 122302203</t>
  </si>
  <si>
    <t>Odkopávky a prekopávky pre cesty od 1000 m3 do 10 000 m3 v hornine triedy 4</t>
  </si>
  <si>
    <t xml:space="preserve"> 122302209</t>
  </si>
  <si>
    <t>Odkopávky a prekopávky nezapažené pre cesty. Príplatok za lepivosť horniny 4</t>
  </si>
  <si>
    <t xml:space="preserve"> 122402202</t>
  </si>
  <si>
    <t>Odkopávky a prekopávky pre cesty od 100 m3 do 1000 m3 v hornine triedy 5</t>
  </si>
  <si>
    <t>4</t>
  </si>
  <si>
    <t>321/A 1</t>
  </si>
  <si>
    <t xml:space="preserve"> 462511270</t>
  </si>
  <si>
    <t>Záhadzka z lomového kameňa s hmotnosťou jednotlivo do 200 kg bez preštrkovania z terénu</t>
  </si>
  <si>
    <t>99</t>
  </si>
  <si>
    <t>221/A 1</t>
  </si>
  <si>
    <t xml:space="preserve"> 998222011</t>
  </si>
  <si>
    <t>Presun hmôt pre pozemné komunikácie s krytom z kameniva akejkoľvek dĺžky objektu</t>
  </si>
  <si>
    <t>t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</si>
  <si>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</si>
  <si>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</si>
  <si>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</si>
  <si>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</si>
  <si>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</si>
  <si>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 xml:space="preserve">OST </t>
  </si>
  <si>
    <t xml:space="preserve">Kompletačná činnosť </t>
  </si>
  <si>
    <t>Dodávateľ: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</si>
</sst>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\ ###\ ##0.00"/>
    <numFmt numFmtId="165" formatCode="###\ ###\ ##0.0000"/>
    <numFmt numFmtId="166" formatCode="###\ ###\ ##0.000"/>
  </numFmts>
  <fonts count="19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8"/>
      <color theme="1"/>
      <name val="Aptos Narrow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ptos Narrow"/>
      <family val="2"/>
      <scheme val="minor"/>
    </font>
    <font>
      <sz val="12"/>
      <color theme="1"/>
      <name val="Arial CE"/>
      <charset val="238"/>
    </font>
    <font>
      <sz val="12"/>
      <color theme="1"/>
      <name val="Aptos Narrow"/>
      <family val="2"/>
      <charset val="238"/>
      <scheme val="minor"/>
    </font>
    <font>
      <sz val="8"/>
      <color rgb="FF000000"/>
      <name val="Arial CE"/>
      <charset val="238"/>
    </font>
    <font>
      <sz val="8"/>
      <color rgb="FF000000"/>
      <name val="Aptos Narrow"/>
      <family val="2"/>
      <charset val="238"/>
      <scheme val="minor"/>
    </font>
    <font>
      <b/>
      <sz val="8"/>
      <color theme="1"/>
      <name val="Aptos Narrow"/>
      <family val="2"/>
      <charset val="238"/>
      <scheme val="minor"/>
    </font>
    <font>
      <b/>
      <sz val="8"/>
      <color rgb="FFFF0000"/>
      <name val="Arial CE"/>
      <charset val="238"/>
    </font>
    <font>
      <b/>
      <sz val="8"/>
      <color rgb="FFFF0000"/>
      <name val="Aptos Narrow"/>
      <family val="2"/>
      <charset val="238"/>
      <scheme val="minor"/>
    </font>
    <font>
      <b/>
      <sz val="9"/>
      <color rgb="FFFF000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AA"/>
        <bgColor indexed="64"/>
      </patternFill>
    </fill>
    <fill>
      <patternFill patternType="solid">
        <fgColor rgb="FFFFFF00"/>
        <bgColor indexed="64"/>
      </patternFill>
    </fill>
  </fills>
  <borders count="10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808080"/>
      </left>
      <right/>
      <top style="thin">
        <color rgb="FF000000"/>
      </top>
      <bottom/>
      <diagonal/>
    </border>
    <border>
      <left style="thin">
        <color rgb="FF808080"/>
      </left>
      <right style="thin">
        <color rgb="FF808080"/>
      </right>
      <top style="thin">
        <color rgb="FF000000"/>
      </top>
      <bottom/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4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3" fillId="0" borderId="3" xfId="0" applyFont="1" applyBorder="1"/>
    <xf numFmtId="0" fontId="5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164" fontId="3" fillId="0" borderId="8" xfId="0" applyNumberFormat="1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5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3" fillId="0" borderId="22" xfId="0" applyFont="1" applyBorder="1"/>
    <xf numFmtId="0" fontId="3" fillId="0" borderId="24" xfId="0" applyFont="1" applyBorder="1"/>
    <xf numFmtId="164" fontId="3" fillId="0" borderId="25" xfId="0" applyNumberFormat="1" applyFont="1" applyBorder="1"/>
    <xf numFmtId="0" fontId="3" fillId="0" borderId="26" xfId="0" applyFont="1" applyBorder="1"/>
    <xf numFmtId="0" fontId="3" fillId="0" borderId="27" xfId="0" applyFont="1" applyBorder="1"/>
    <xf numFmtId="0" fontId="7" fillId="0" borderId="15" xfId="0" applyFont="1" applyBorder="1"/>
    <xf numFmtId="0" fontId="7" fillId="0" borderId="10" xfId="0" applyFont="1" applyBorder="1"/>
    <xf numFmtId="0" fontId="7" fillId="0" borderId="7" xfId="0" applyFont="1" applyBorder="1"/>
    <xf numFmtId="0" fontId="6" fillId="0" borderId="19" xfId="0" applyFont="1" applyBorder="1"/>
    <xf numFmtId="0" fontId="6" fillId="0" borderId="15" xfId="0" applyFont="1" applyBorder="1"/>
    <xf numFmtId="0" fontId="6" fillId="0" borderId="7" xfId="0" applyFont="1" applyBorder="1"/>
    <xf numFmtId="0" fontId="6" fillId="0" borderId="24" xfId="0" applyFont="1" applyBorder="1"/>
    <xf numFmtId="0" fontId="3" fillId="0" borderId="31" xfId="0" applyFont="1" applyBorder="1"/>
    <xf numFmtId="0" fontId="3" fillId="0" borderId="32" xfId="0" applyFont="1" applyBorder="1"/>
    <xf numFmtId="0" fontId="3" fillId="0" borderId="25" xfId="0" applyFont="1" applyBorder="1"/>
    <xf numFmtId="0" fontId="3" fillId="0" borderId="33" xfId="0" applyFont="1" applyBorder="1"/>
    <xf numFmtId="0" fontId="3" fillId="0" borderId="34" xfId="0" applyFont="1" applyBorder="1"/>
    <xf numFmtId="0" fontId="3" fillId="0" borderId="35" xfId="0" applyFont="1" applyBorder="1"/>
    <xf numFmtId="0" fontId="3" fillId="0" borderId="36" xfId="0" applyFont="1" applyBorder="1"/>
    <xf numFmtId="0" fontId="3" fillId="0" borderId="37" xfId="0" applyFont="1" applyBorder="1"/>
    <xf numFmtId="0" fontId="6" fillId="0" borderId="31" xfId="0" applyFont="1" applyBorder="1"/>
    <xf numFmtId="0" fontId="6" fillId="0" borderId="8" xfId="0" applyFont="1" applyBorder="1"/>
    <xf numFmtId="0" fontId="9" fillId="0" borderId="14" xfId="0" applyFont="1" applyBorder="1"/>
    <xf numFmtId="0" fontId="9" fillId="0" borderId="14" xfId="0" applyFont="1" applyBorder="1" applyAlignment="1">
      <alignment horizontal="center"/>
    </xf>
    <xf numFmtId="0" fontId="6" fillId="0" borderId="41" xfId="0" applyFont="1" applyBorder="1" applyAlignment="1">
      <alignment horizontal="center"/>
    </xf>
    <xf numFmtId="0" fontId="6" fillId="0" borderId="34" xfId="0" applyFont="1" applyBorder="1"/>
    <xf numFmtId="0" fontId="6" fillId="0" borderId="32" xfId="0" applyFont="1" applyBorder="1"/>
    <xf numFmtId="0" fontId="6" fillId="0" borderId="10" xfId="0" applyFont="1" applyBorder="1"/>
    <xf numFmtId="0" fontId="6" fillId="0" borderId="25" xfId="0" applyFont="1" applyBorder="1"/>
    <xf numFmtId="0" fontId="6" fillId="0" borderId="44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164" fontId="3" fillId="0" borderId="19" xfId="0" applyNumberFormat="1" applyFont="1" applyBorder="1"/>
    <xf numFmtId="0" fontId="6" fillId="0" borderId="45" xfId="0" applyFont="1" applyBorder="1"/>
    <xf numFmtId="0" fontId="6" fillId="0" borderId="0" xfId="0" applyFont="1"/>
    <xf numFmtId="0" fontId="6" fillId="0" borderId="46" xfId="0" applyFont="1" applyBorder="1"/>
    <xf numFmtId="0" fontId="6" fillId="0" borderId="47" xfId="0" applyFont="1" applyBorder="1"/>
    <xf numFmtId="164" fontId="3" fillId="0" borderId="48" xfId="0" applyNumberFormat="1" applyFont="1" applyBorder="1"/>
    <xf numFmtId="164" fontId="6" fillId="0" borderId="50" xfId="0" applyNumberFormat="1" applyFont="1" applyBorder="1"/>
    <xf numFmtId="164" fontId="6" fillId="0" borderId="52" xfId="0" applyNumberFormat="1" applyFont="1" applyBorder="1"/>
    <xf numFmtId="164" fontId="3" fillId="0" borderId="53" xfId="0" applyNumberFormat="1" applyFont="1" applyBorder="1"/>
    <xf numFmtId="164" fontId="6" fillId="0" borderId="46" xfId="0" applyNumberFormat="1" applyFont="1" applyBorder="1"/>
    <xf numFmtId="0" fontId="3" fillId="0" borderId="54" xfId="0" applyFont="1" applyBorder="1"/>
    <xf numFmtId="0" fontId="3" fillId="0" borderId="55" xfId="0" applyFont="1" applyBorder="1"/>
    <xf numFmtId="0" fontId="3" fillId="0" borderId="56" xfId="0" applyFont="1" applyBorder="1"/>
    <xf numFmtId="0" fontId="3" fillId="0" borderId="57" xfId="0" applyFont="1" applyBorder="1"/>
    <xf numFmtId="164" fontId="3" fillId="0" borderId="20" xfId="0" applyNumberFormat="1" applyFont="1" applyBorder="1"/>
    <xf numFmtId="164" fontId="6" fillId="0" borderId="0" xfId="0" applyNumberFormat="1" applyFont="1"/>
    <xf numFmtId="164" fontId="3" fillId="0" borderId="46" xfId="0" applyNumberFormat="1" applyFont="1" applyBorder="1"/>
    <xf numFmtId="164" fontId="6" fillId="0" borderId="60" xfId="0" applyNumberFormat="1" applyFont="1" applyBorder="1"/>
    <xf numFmtId="164" fontId="3" fillId="0" borderId="60" xfId="0" applyNumberFormat="1" applyFont="1" applyBorder="1"/>
    <xf numFmtId="0" fontId="6" fillId="0" borderId="62" xfId="0" applyFont="1" applyBorder="1"/>
    <xf numFmtId="0" fontId="6" fillId="0" borderId="63" xfId="0" applyFont="1" applyBorder="1"/>
    <xf numFmtId="0" fontId="6" fillId="0" borderId="64" xfId="0" applyFont="1" applyBorder="1"/>
    <xf numFmtId="164" fontId="6" fillId="0" borderId="51" xfId="0" applyNumberFormat="1" applyFont="1" applyBorder="1"/>
    <xf numFmtId="164" fontId="6" fillId="0" borderId="49" xfId="0" applyNumberFormat="1" applyFont="1" applyBorder="1"/>
    <xf numFmtId="0" fontId="6" fillId="0" borderId="43" xfId="0" applyFont="1" applyBorder="1" applyAlignment="1">
      <alignment horizontal="center"/>
    </xf>
    <xf numFmtId="0" fontId="6" fillId="0" borderId="65" xfId="0" applyFont="1" applyBorder="1"/>
    <xf numFmtId="0" fontId="6" fillId="0" borderId="69" xfId="0" applyFont="1" applyBorder="1" applyAlignment="1">
      <alignment horizontal="center"/>
    </xf>
    <xf numFmtId="0" fontId="6" fillId="0" borderId="70" xfId="0" applyFont="1" applyBorder="1"/>
    <xf numFmtId="0" fontId="6" fillId="0" borderId="71" xfId="0" applyFont="1" applyBorder="1"/>
    <xf numFmtId="0" fontId="6" fillId="0" borderId="72" xfId="0" applyFont="1" applyBorder="1"/>
    <xf numFmtId="164" fontId="6" fillId="0" borderId="66" xfId="0" applyNumberFormat="1" applyFont="1" applyBorder="1"/>
    <xf numFmtId="164" fontId="6" fillId="0" borderId="67" xfId="0" applyNumberFormat="1" applyFont="1" applyBorder="1"/>
    <xf numFmtId="164" fontId="6" fillId="0" borderId="68" xfId="0" applyNumberFormat="1" applyFont="1" applyBorder="1"/>
    <xf numFmtId="164" fontId="3" fillId="0" borderId="73" xfId="0" applyNumberFormat="1" applyFont="1" applyBorder="1"/>
    <xf numFmtId="164" fontId="9" fillId="0" borderId="74" xfId="0" applyNumberFormat="1" applyFont="1" applyBorder="1"/>
    <xf numFmtId="164" fontId="3" fillId="0" borderId="75" xfId="0" applyNumberFormat="1" applyFont="1" applyBorder="1"/>
    <xf numFmtId="0" fontId="3" fillId="0" borderId="13" xfId="0" applyFont="1" applyBorder="1"/>
    <xf numFmtId="0" fontId="3" fillId="0" borderId="76" xfId="0" applyFont="1" applyBorder="1"/>
    <xf numFmtId="0" fontId="3" fillId="0" borderId="77" xfId="0" applyFont="1" applyBorder="1"/>
    <xf numFmtId="0" fontId="6" fillId="0" borderId="9" xfId="0" applyFont="1" applyBorder="1"/>
    <xf numFmtId="164" fontId="6" fillId="0" borderId="65" xfId="0" applyNumberFormat="1" applyFont="1" applyBorder="1"/>
    <xf numFmtId="164" fontId="9" fillId="0" borderId="78" xfId="0" applyNumberFormat="1" applyFont="1" applyBorder="1"/>
    <xf numFmtId="164" fontId="9" fillId="0" borderId="79" xfId="0" applyNumberFormat="1" applyFont="1" applyBorder="1"/>
    <xf numFmtId="0" fontId="3" fillId="0" borderId="41" xfId="0" applyFont="1" applyBorder="1" applyAlignment="1">
      <alignment horizontal="center"/>
    </xf>
    <xf numFmtId="0" fontId="9" fillId="0" borderId="8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164" fontId="3" fillId="0" borderId="23" xfId="0" applyNumberFormat="1" applyFont="1" applyBorder="1"/>
    <xf numFmtId="164" fontId="3" fillId="0" borderId="21" xfId="0" applyNumberFormat="1" applyFont="1" applyBorder="1"/>
    <xf numFmtId="164" fontId="6" fillId="0" borderId="81" xfId="0" applyNumberFormat="1" applyFont="1" applyBorder="1"/>
    <xf numFmtId="164" fontId="6" fillId="0" borderId="82" xfId="0" applyNumberFormat="1" applyFont="1" applyBorder="1"/>
    <xf numFmtId="164" fontId="3" fillId="0" borderId="81" xfId="0" applyNumberFormat="1" applyFont="1" applyBorder="1"/>
    <xf numFmtId="0" fontId="3" fillId="0" borderId="83" xfId="0" applyFont="1" applyBorder="1"/>
    <xf numFmtId="164" fontId="6" fillId="0" borderId="84" xfId="0" applyNumberFormat="1" applyFont="1" applyBorder="1"/>
    <xf numFmtId="0" fontId="3" fillId="0" borderId="85" xfId="0" applyFont="1" applyBorder="1"/>
    <xf numFmtId="0" fontId="3" fillId="0" borderId="46" xfId="0" applyFont="1" applyBorder="1"/>
    <xf numFmtId="164" fontId="3" fillId="0" borderId="82" xfId="0" applyNumberFormat="1" applyFont="1" applyBorder="1"/>
    <xf numFmtId="0" fontId="3" fillId="0" borderId="60" xfId="0" applyFont="1" applyBorder="1"/>
    <xf numFmtId="0" fontId="6" fillId="0" borderId="60" xfId="0" applyFont="1" applyBorder="1"/>
    <xf numFmtId="0" fontId="3" fillId="0" borderId="86" xfId="0" applyFont="1" applyBorder="1"/>
    <xf numFmtId="164" fontId="3" fillId="0" borderId="87" xfId="0" applyNumberFormat="1" applyFont="1" applyBorder="1"/>
    <xf numFmtId="164" fontId="9" fillId="0" borderId="88" xfId="0" applyNumberFormat="1" applyFont="1" applyBorder="1"/>
    <xf numFmtId="0" fontId="3" fillId="0" borderId="90" xfId="0" applyFont="1" applyBorder="1"/>
    <xf numFmtId="0" fontId="3" fillId="0" borderId="91" xfId="0" applyFont="1" applyBorder="1"/>
    <xf numFmtId="0" fontId="3" fillId="0" borderId="92" xfId="0" applyFont="1" applyBorder="1"/>
    <xf numFmtId="0" fontId="3" fillId="0" borderId="93" xfId="0" applyFont="1" applyBorder="1"/>
    <xf numFmtId="0" fontId="3" fillId="0" borderId="94" xfId="0" applyFont="1" applyBorder="1"/>
    <xf numFmtId="0" fontId="3" fillId="0" borderId="59" xfId="0" applyFont="1" applyBorder="1"/>
    <xf numFmtId="0" fontId="3" fillId="0" borderId="61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89" xfId="0" applyFont="1" applyBorder="1"/>
    <xf numFmtId="0" fontId="2" fillId="0" borderId="0" xfId="0" applyFont="1"/>
    <xf numFmtId="0" fontId="10" fillId="0" borderId="0" xfId="0" applyFont="1"/>
    <xf numFmtId="0" fontId="9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9" fillId="0" borderId="1" xfId="0" applyFont="1" applyBorder="1"/>
    <xf numFmtId="0" fontId="9" fillId="2" borderId="3" xfId="0" applyFont="1" applyFill="1" applyBorder="1" applyAlignment="1">
      <alignment horizontal="center"/>
    </xf>
    <xf numFmtId="0" fontId="9" fillId="0" borderId="70" xfId="0" applyFont="1" applyBorder="1"/>
    <xf numFmtId="0" fontId="9" fillId="0" borderId="0" xfId="0" applyFont="1"/>
    <xf numFmtId="165" fontId="9" fillId="0" borderId="0" xfId="0" applyNumberFormat="1" applyFont="1"/>
    <xf numFmtId="165" fontId="0" fillId="0" borderId="0" xfId="0" applyNumberFormat="1"/>
    <xf numFmtId="164" fontId="9" fillId="0" borderId="0" xfId="0" applyNumberFormat="1" applyFont="1"/>
    <xf numFmtId="164" fontId="0" fillId="0" borderId="0" xfId="0" applyNumberFormat="1"/>
    <xf numFmtId="0" fontId="12" fillId="0" borderId="0" xfId="0" applyFont="1"/>
    <xf numFmtId="0" fontId="1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6" fontId="3" fillId="0" borderId="0" xfId="0" applyNumberFormat="1" applyFont="1"/>
    <xf numFmtId="164" fontId="3" fillId="0" borderId="0" xfId="0" applyNumberFormat="1" applyFont="1"/>
    <xf numFmtId="0" fontId="9" fillId="2" borderId="70" xfId="0" applyFont="1" applyFill="1" applyBorder="1" applyAlignment="1">
      <alignment horizontal="center"/>
    </xf>
    <xf numFmtId="49" fontId="6" fillId="0" borderId="70" xfId="0" applyNumberFormat="1" applyFont="1" applyBorder="1"/>
    <xf numFmtId="166" fontId="6" fillId="0" borderId="70" xfId="0" applyNumberFormat="1" applyFont="1" applyBorder="1"/>
    <xf numFmtId="164" fontId="6" fillId="0" borderId="70" xfId="0" applyNumberFormat="1" applyFont="1" applyBorder="1"/>
    <xf numFmtId="166" fontId="6" fillId="0" borderId="0" xfId="0" applyNumberFormat="1" applyFont="1"/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left"/>
    </xf>
    <xf numFmtId="0" fontId="13" fillId="0" borderId="0" xfId="0" applyFont="1" applyAlignment="1">
      <alignment wrapText="1"/>
    </xf>
    <xf numFmtId="166" fontId="13" fillId="0" borderId="0" xfId="0" applyNumberFormat="1" applyFont="1" applyAlignment="1">
      <alignment wrapText="1"/>
    </xf>
    <xf numFmtId="164" fontId="13" fillId="0" borderId="0" xfId="0" applyNumberFormat="1" applyFont="1" applyAlignment="1">
      <alignment wrapText="1"/>
    </xf>
    <xf numFmtId="0" fontId="13" fillId="0" borderId="0" xfId="0" applyFont="1"/>
    <xf numFmtId="0" fontId="14" fillId="0" borderId="0" xfId="0" applyFont="1"/>
    <xf numFmtId="0" fontId="13" fillId="0" borderId="0" xfId="0" applyFont="1" applyAlignment="1">
      <alignment horizontal="center" wrapText="1"/>
    </xf>
    <xf numFmtId="49" fontId="13" fillId="0" borderId="0" xfId="0" applyNumberFormat="1" applyFont="1" applyAlignment="1">
      <alignment horizontal="left" wrapText="1"/>
    </xf>
    <xf numFmtId="166" fontId="13" fillId="0" borderId="0" xfId="0" applyNumberFormat="1" applyFont="1"/>
    <xf numFmtId="166" fontId="9" fillId="0" borderId="0" xfId="0" applyNumberFormat="1" applyFont="1"/>
    <xf numFmtId="0" fontId="15" fillId="0" borderId="0" xfId="0" applyFont="1"/>
    <xf numFmtId="0" fontId="16" fillId="0" borderId="70" xfId="0" applyFont="1" applyBorder="1"/>
    <xf numFmtId="166" fontId="16" fillId="0" borderId="70" xfId="0" applyNumberFormat="1" applyFont="1" applyBorder="1"/>
    <xf numFmtId="164" fontId="16" fillId="0" borderId="70" xfId="0" applyNumberFormat="1" applyFont="1" applyBorder="1"/>
    <xf numFmtId="0" fontId="17" fillId="0" borderId="70" xfId="0" applyFont="1" applyBorder="1"/>
    <xf numFmtId="0" fontId="9" fillId="0" borderId="2" xfId="0" applyFont="1" applyBorder="1"/>
    <xf numFmtId="0" fontId="3" fillId="0" borderId="2" xfId="0" applyFont="1" applyBorder="1" applyAlignment="1">
      <alignment horizontal="center"/>
    </xf>
    <xf numFmtId="9" fontId="3" fillId="0" borderId="2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/>
    <xf numFmtId="164" fontId="4" fillId="0" borderId="1" xfId="0" applyNumberFormat="1" applyFont="1" applyBorder="1"/>
    <xf numFmtId="0" fontId="1" fillId="0" borderId="1" xfId="0" applyFont="1" applyBorder="1"/>
    <xf numFmtId="0" fontId="6" fillId="0" borderId="50" xfId="0" applyFont="1" applyBorder="1"/>
    <xf numFmtId="0" fontId="9" fillId="0" borderId="5" xfId="0" applyFont="1" applyBorder="1"/>
    <xf numFmtId="164" fontId="9" fillId="0" borderId="5" xfId="0" applyNumberFormat="1" applyFont="1" applyBorder="1"/>
    <xf numFmtId="0" fontId="9" fillId="0" borderId="58" xfId="0" applyFont="1" applyBorder="1"/>
    <xf numFmtId="164" fontId="9" fillId="0" borderId="58" xfId="0" applyNumberFormat="1" applyFont="1" applyBorder="1"/>
    <xf numFmtId="0" fontId="3" fillId="0" borderId="62" xfId="0" applyFont="1" applyBorder="1"/>
    <xf numFmtId="164" fontId="3" fillId="0" borderId="95" xfId="0" applyNumberFormat="1" applyFont="1" applyBorder="1"/>
    <xf numFmtId="0" fontId="6" fillId="0" borderId="96" xfId="0" applyFont="1" applyBorder="1" applyAlignment="1">
      <alignment horizontal="center"/>
    </xf>
    <xf numFmtId="0" fontId="6" fillId="0" borderId="97" xfId="0" applyFont="1" applyBorder="1" applyAlignment="1">
      <alignment horizontal="center"/>
    </xf>
    <xf numFmtId="0" fontId="3" fillId="0" borderId="78" xfId="0" applyFont="1" applyBorder="1"/>
    <xf numFmtId="0" fontId="3" fillId="0" borderId="98" xfId="0" applyFont="1" applyBorder="1"/>
    <xf numFmtId="164" fontId="3" fillId="0" borderId="99" xfId="0" applyNumberFormat="1" applyFont="1" applyBorder="1"/>
    <xf numFmtId="164" fontId="9" fillId="0" borderId="100" xfId="0" applyNumberFormat="1" applyFont="1" applyBorder="1"/>
    <xf numFmtId="0" fontId="18" fillId="0" borderId="1" xfId="0" applyFont="1" applyBorder="1"/>
    <xf numFmtId="0" fontId="9" fillId="3" borderId="1" xfId="0" applyFont="1" applyFill="1" applyBorder="1"/>
    <xf numFmtId="164" fontId="13" fillId="3" borderId="2" xfId="0" applyNumberFormat="1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7" fillId="0" borderId="28" xfId="0" applyFont="1" applyBorder="1" applyAlignment="1">
      <alignment wrapText="1"/>
    </xf>
    <xf numFmtId="0" fontId="7" fillId="0" borderId="29" xfId="0" applyFont="1" applyBorder="1" applyAlignment="1">
      <alignment wrapText="1"/>
    </xf>
    <xf numFmtId="0" fontId="7" fillId="0" borderId="30" xfId="0" applyFont="1" applyBorder="1" applyAlignment="1">
      <alignment wrapText="1"/>
    </xf>
    <xf numFmtId="0" fontId="6" fillId="0" borderId="28" xfId="0" applyFont="1" applyBorder="1" applyAlignment="1">
      <alignment wrapText="1"/>
    </xf>
    <xf numFmtId="0" fontId="3" fillId="0" borderId="29" xfId="0" applyFont="1" applyBorder="1" applyAlignment="1">
      <alignment wrapText="1"/>
    </xf>
    <xf numFmtId="0" fontId="3" fillId="0" borderId="30" xfId="0" applyFont="1" applyBorder="1" applyAlignment="1">
      <alignment wrapText="1"/>
    </xf>
    <xf numFmtId="0" fontId="6" fillId="0" borderId="38" xfId="0" applyFont="1" applyBorder="1" applyAlignment="1">
      <alignment wrapText="1"/>
    </xf>
    <xf numFmtId="0" fontId="3" fillId="0" borderId="39" xfId="0" applyFont="1" applyBorder="1" applyAlignment="1">
      <alignment wrapText="1"/>
    </xf>
    <xf numFmtId="0" fontId="3" fillId="0" borderId="40" xfId="0" applyFont="1" applyBorder="1" applyAlignment="1">
      <alignment wrapText="1"/>
    </xf>
    <xf numFmtId="0" fontId="8" fillId="0" borderId="28" xfId="0" applyFont="1" applyBorder="1" applyAlignment="1">
      <alignment wrapText="1"/>
    </xf>
    <xf numFmtId="0" fontId="8" fillId="0" borderId="29" xfId="0" applyFont="1" applyBorder="1" applyAlignment="1">
      <alignment wrapText="1"/>
    </xf>
    <xf numFmtId="0" fontId="8" fillId="0" borderId="30" xfId="0" applyFont="1" applyBorder="1" applyAlignment="1">
      <alignment wrapText="1"/>
    </xf>
    <xf numFmtId="0" fontId="9" fillId="0" borderId="4" xfId="0" applyFont="1" applyBorder="1" applyAlignment="1">
      <alignment wrapText="1"/>
    </xf>
    <xf numFmtId="0" fontId="3" fillId="0" borderId="90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9" fillId="3" borderId="4" xfId="0" applyFont="1" applyFill="1" applyBorder="1" applyAlignment="1">
      <alignment wrapText="1"/>
    </xf>
    <xf numFmtId="0" fontId="3" fillId="3" borderId="90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3EE2A-6CE0-4D66-A217-6C6E54D16C2B}">
  <dimension ref="A1:Z38"/>
  <sheetViews>
    <sheetView workbookViewId="0"/>
  </sheetViews>
  <sheetFormatPr defaultColWidth="0" defaultRowHeight="15" zeroHeight="1" x14ac:dyDescent="0.25"/>
  <cols>
    <col min="1" max="1" width="32.7109375" customWidth="1"/>
    <col min="2" max="2" width="10.7109375" customWidth="1"/>
    <col min="3" max="5" width="8.7109375" customWidth="1"/>
    <col min="6" max="6" width="16.7109375" customWidth="1"/>
    <col min="7" max="7" width="10.7109375" customWidth="1"/>
    <col min="8" max="8" width="3.7109375" customWidth="1"/>
    <col min="9" max="26" width="0" hidden="1" customWidth="1"/>
    <col min="27" max="16384" width="8.85546875" hidden="1"/>
  </cols>
  <sheetData>
    <row r="1" spans="1:26" x14ac:dyDescent="0.25">
      <c r="A1" s="2"/>
      <c r="B1" s="2"/>
      <c r="C1" s="2"/>
      <c r="D1" s="2"/>
      <c r="E1" s="2"/>
      <c r="F1" s="2"/>
      <c r="G1" s="2"/>
    </row>
    <row r="2" spans="1:26" x14ac:dyDescent="0.25">
      <c r="A2" s="4" t="s">
        <v>0</v>
      </c>
      <c r="B2" s="2"/>
      <c r="C2" s="2"/>
      <c r="D2" s="2"/>
      <c r="E2" s="2"/>
      <c r="F2" s="162" t="s">
        <v>2</v>
      </c>
      <c r="G2" s="162"/>
    </row>
    <row r="3" spans="1:26" x14ac:dyDescent="0.25">
      <c r="A3" s="185" t="s">
        <v>1</v>
      </c>
      <c r="B3" s="185"/>
      <c r="C3" s="185"/>
      <c r="D3" s="185"/>
      <c r="E3" s="185"/>
      <c r="F3" s="163" t="s">
        <v>3</v>
      </c>
      <c r="G3" s="163" t="s">
        <v>4</v>
      </c>
    </row>
    <row r="4" spans="1:26" x14ac:dyDescent="0.25">
      <c r="A4" s="185"/>
      <c r="B4" s="185"/>
      <c r="C4" s="185"/>
      <c r="D4" s="185"/>
      <c r="E4" s="185"/>
      <c r="F4" s="164">
        <v>0.2</v>
      </c>
      <c r="G4" s="164">
        <v>0</v>
      </c>
    </row>
    <row r="5" spans="1:26" x14ac:dyDescent="0.25">
      <c r="A5" s="2"/>
      <c r="B5" s="2"/>
      <c r="C5" s="2"/>
      <c r="D5" s="2"/>
      <c r="E5" s="2"/>
      <c r="F5" s="2"/>
      <c r="G5" s="2"/>
    </row>
    <row r="6" spans="1:26" x14ac:dyDescent="0.25">
      <c r="A6" s="165" t="s">
        <v>5</v>
      </c>
      <c r="B6" s="165" t="s">
        <v>6</v>
      </c>
      <c r="C6" s="165" t="s">
        <v>7</v>
      </c>
      <c r="D6" s="165" t="s">
        <v>8</v>
      </c>
      <c r="E6" s="165" t="s">
        <v>9</v>
      </c>
      <c r="F6" s="165" t="s">
        <v>10</v>
      </c>
      <c r="G6" s="165" t="s">
        <v>11</v>
      </c>
    </row>
    <row r="7" spans="1:26" x14ac:dyDescent="0.25">
      <c r="A7" s="169" t="s">
        <v>12</v>
      </c>
      <c r="B7" s="59">
        <f>Roztoky_Výkaz_výmer!I38-Rekapitulácia!D7-Rekapitulácia!F7</f>
        <v>0</v>
      </c>
      <c r="C7" s="59">
        <f>'Kryci_list 1085'!J26</f>
        <v>0</v>
      </c>
      <c r="D7" s="59"/>
      <c r="E7" s="59">
        <f>'Kryci_list 1085'!J17</f>
        <v>0</v>
      </c>
      <c r="F7" s="59"/>
      <c r="G7" s="59">
        <f>B7+C7+D7+E7+F7</f>
        <v>0</v>
      </c>
      <c r="K7">
        <f>Roztoky_Výkaz_výmer!K38</f>
        <v>0</v>
      </c>
      <c r="Q7">
        <v>30.126000000000001</v>
      </c>
    </row>
    <row r="8" spans="1:26" x14ac:dyDescent="0.25">
      <c r="A8" s="172" t="s">
        <v>137</v>
      </c>
      <c r="B8" s="173">
        <f>SUM(B7:B7)</f>
        <v>0</v>
      </c>
      <c r="C8" s="173">
        <f>SUM(C7:C7)</f>
        <v>0</v>
      </c>
      <c r="D8" s="173">
        <f>SUM(D7:D7)</f>
        <v>0</v>
      </c>
      <c r="E8" s="173">
        <f>SUM(E7:E7)</f>
        <v>0</v>
      </c>
      <c r="F8" s="173">
        <f>SUM(F7:F7)</f>
        <v>0</v>
      </c>
      <c r="G8" s="173">
        <f>SUM(G7:G7)-SUM(Z7:Z7)</f>
        <v>0</v>
      </c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</row>
    <row r="9" spans="1:26" x14ac:dyDescent="0.25">
      <c r="A9" s="170" t="s">
        <v>138</v>
      </c>
      <c r="B9" s="171">
        <f>G8-SUM(Rekapitulácia!K7:'Rekapitulácia'!K7)*1</f>
        <v>0</v>
      </c>
      <c r="C9" s="171"/>
      <c r="D9" s="171"/>
      <c r="E9" s="171"/>
      <c r="F9" s="171"/>
      <c r="G9" s="171">
        <f>ROUND(((ROUND(B9,2)*20)/100),2)*1</f>
        <v>0</v>
      </c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</row>
    <row r="10" spans="1:26" x14ac:dyDescent="0.25">
      <c r="A10" s="128" t="s">
        <v>139</v>
      </c>
      <c r="B10" s="166">
        <f>(G8-B9)</f>
        <v>0</v>
      </c>
      <c r="C10" s="166"/>
      <c r="D10" s="166"/>
      <c r="E10" s="166"/>
      <c r="F10" s="166"/>
      <c r="G10" s="166">
        <f>ROUND(((ROUND(B10,2)*0)/100),2)</f>
        <v>0</v>
      </c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</row>
    <row r="11" spans="1:26" x14ac:dyDescent="0.25">
      <c r="A11" s="128" t="s">
        <v>140</v>
      </c>
      <c r="B11" s="166"/>
      <c r="C11" s="166"/>
      <c r="D11" s="166"/>
      <c r="E11" s="166"/>
      <c r="F11" s="166"/>
      <c r="G11" s="166">
        <f>SUM(G8:G10)</f>
        <v>0</v>
      </c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</row>
    <row r="12" spans="1:26" x14ac:dyDescent="0.25">
      <c r="A12" s="3"/>
      <c r="B12" s="167"/>
      <c r="C12" s="167"/>
      <c r="D12" s="167"/>
      <c r="E12" s="167"/>
      <c r="F12" s="167"/>
      <c r="G12" s="167"/>
    </row>
    <row r="13" spans="1:26" x14ac:dyDescent="0.25">
      <c r="A13" s="3"/>
      <c r="B13" s="167"/>
      <c r="C13" s="167"/>
      <c r="D13" s="167"/>
      <c r="E13" s="167"/>
      <c r="F13" s="167"/>
      <c r="G13" s="167"/>
    </row>
    <row r="14" spans="1:26" x14ac:dyDescent="0.25">
      <c r="A14" s="168"/>
      <c r="B14" s="168"/>
      <c r="C14" s="168"/>
      <c r="D14" s="168"/>
      <c r="E14" s="168"/>
      <c r="F14" s="168"/>
      <c r="G14" s="168"/>
    </row>
    <row r="15" spans="1:26" x14ac:dyDescent="0.25">
      <c r="A15" s="168"/>
      <c r="B15" s="168"/>
      <c r="C15" s="168"/>
      <c r="D15" s="168"/>
      <c r="E15" s="168"/>
      <c r="F15" s="168"/>
      <c r="G15" s="168"/>
    </row>
    <row r="16" spans="1:26" x14ac:dyDescent="0.25">
      <c r="A16" s="168"/>
      <c r="B16" s="168"/>
      <c r="C16" s="168"/>
      <c r="D16" s="168"/>
      <c r="E16" s="168"/>
      <c r="F16" s="168"/>
      <c r="G16" s="168"/>
    </row>
    <row r="17" spans="1:7" x14ac:dyDescent="0.25">
      <c r="A17" s="168"/>
      <c r="B17" s="168"/>
      <c r="C17" s="168"/>
      <c r="D17" s="168"/>
      <c r="E17" s="168"/>
      <c r="F17" s="168"/>
      <c r="G17" s="168"/>
    </row>
    <row r="18" spans="1:7" x14ac:dyDescent="0.25">
      <c r="A18" s="168"/>
      <c r="B18" s="168"/>
      <c r="C18" s="168"/>
      <c r="D18" s="168"/>
      <c r="E18" s="168"/>
      <c r="F18" s="168"/>
      <c r="G18" s="168"/>
    </row>
    <row r="19" spans="1:7" x14ac:dyDescent="0.25">
      <c r="A19" s="168"/>
      <c r="B19" s="168"/>
      <c r="C19" s="168"/>
      <c r="D19" s="168"/>
      <c r="E19" s="168"/>
      <c r="F19" s="168"/>
      <c r="G19" s="168"/>
    </row>
    <row r="20" spans="1:7" x14ac:dyDescent="0.25">
      <c r="A20" s="168"/>
      <c r="B20" s="168"/>
      <c r="C20" s="168"/>
      <c r="D20" s="168"/>
      <c r="E20" s="168"/>
      <c r="F20" s="168"/>
      <c r="G20" s="168"/>
    </row>
    <row r="21" spans="1:7" x14ac:dyDescent="0.25">
      <c r="A21" s="168"/>
      <c r="B21" s="168"/>
      <c r="C21" s="168"/>
      <c r="D21" s="168"/>
      <c r="E21" s="168"/>
      <c r="F21" s="168"/>
      <c r="G21" s="168"/>
    </row>
    <row r="22" spans="1:7" x14ac:dyDescent="0.25">
      <c r="A22" s="168"/>
      <c r="B22" s="168"/>
      <c r="C22" s="168"/>
      <c r="D22" s="168"/>
      <c r="E22" s="168"/>
      <c r="F22" s="168"/>
      <c r="G22" s="168"/>
    </row>
    <row r="23" spans="1:7" x14ac:dyDescent="0.25">
      <c r="A23" s="168"/>
      <c r="B23" s="168"/>
      <c r="C23" s="168"/>
      <c r="D23" s="168"/>
      <c r="E23" s="168"/>
      <c r="F23" s="168"/>
      <c r="G23" s="168"/>
    </row>
    <row r="24" spans="1:7" x14ac:dyDescent="0.25">
      <c r="A24" s="168"/>
      <c r="B24" s="168"/>
      <c r="C24" s="168"/>
      <c r="D24" s="168"/>
      <c r="E24" s="168"/>
      <c r="F24" s="168"/>
      <c r="G24" s="168"/>
    </row>
    <row r="25" spans="1:7" x14ac:dyDescent="0.25">
      <c r="A25" s="168"/>
      <c r="B25" s="168"/>
      <c r="C25" s="168"/>
      <c r="D25" s="168"/>
      <c r="E25" s="168"/>
      <c r="F25" s="168"/>
      <c r="G25" s="168"/>
    </row>
    <row r="26" spans="1:7" x14ac:dyDescent="0.25">
      <c r="A26" s="168"/>
      <c r="B26" s="168"/>
      <c r="C26" s="168"/>
      <c r="D26" s="168"/>
      <c r="E26" s="168"/>
      <c r="F26" s="168"/>
      <c r="G26" s="168"/>
    </row>
    <row r="27" spans="1:7" x14ac:dyDescent="0.25">
      <c r="A27" s="168"/>
      <c r="B27" s="168"/>
      <c r="C27" s="168"/>
      <c r="D27" s="168"/>
      <c r="E27" s="168"/>
      <c r="F27" s="168"/>
      <c r="G27" s="168"/>
    </row>
    <row r="28" spans="1:7" x14ac:dyDescent="0.25">
      <c r="A28" s="168"/>
      <c r="B28" s="168"/>
      <c r="C28" s="168"/>
      <c r="D28" s="168"/>
      <c r="E28" s="168"/>
      <c r="F28" s="168"/>
      <c r="G28" s="168"/>
    </row>
    <row r="29" spans="1:7" x14ac:dyDescent="0.25">
      <c r="A29" s="168"/>
      <c r="B29" s="168"/>
      <c r="C29" s="168"/>
      <c r="D29" s="168"/>
      <c r="E29" s="168"/>
      <c r="F29" s="168"/>
      <c r="G29" s="168"/>
    </row>
    <row r="30" spans="1:7" x14ac:dyDescent="0.25">
      <c r="A30" s="168"/>
      <c r="B30" s="168"/>
      <c r="C30" s="168"/>
      <c r="D30" s="168"/>
      <c r="E30" s="168"/>
      <c r="F30" s="168"/>
      <c r="G30" s="168"/>
    </row>
    <row r="31" spans="1:7" x14ac:dyDescent="0.25">
      <c r="A31" s="168"/>
      <c r="B31" s="168"/>
      <c r="C31" s="168"/>
      <c r="D31" s="168"/>
      <c r="E31" s="168"/>
      <c r="F31" s="168"/>
      <c r="G31" s="168"/>
    </row>
    <row r="32" spans="1:7" x14ac:dyDescent="0.25">
      <c r="A32" s="168"/>
      <c r="B32" s="168"/>
      <c r="C32" s="168"/>
      <c r="D32" s="168"/>
      <c r="E32" s="168"/>
      <c r="F32" s="168"/>
      <c r="G32" s="168"/>
    </row>
    <row r="33" spans="1:7" x14ac:dyDescent="0.25">
      <c r="A33" s="168"/>
      <c r="B33" s="168"/>
      <c r="C33" s="168"/>
      <c r="D33" s="168"/>
      <c r="E33" s="168"/>
      <c r="F33" s="168"/>
      <c r="G33" s="168"/>
    </row>
    <row r="34" spans="1:7" x14ac:dyDescent="0.25"/>
    <row r="35" spans="1:7" x14ac:dyDescent="0.25"/>
    <row r="36" spans="1:7" x14ac:dyDescent="0.25"/>
    <row r="37" spans="1:7" x14ac:dyDescent="0.25"/>
    <row r="38" spans="1:7" x14ac:dyDescent="0.25"/>
  </sheetData>
  <mergeCells count="1">
    <mergeCell ref="A3:E4"/>
  </mergeCells>
  <pageMargins left="0.7" right="0.7" top="0.75" bottom="0.75" header="0.3" footer="0.3"/>
  <pageSetup paperSize="9" scale="9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93F9B-2686-4C46-A88C-9790E228B5FA}">
  <dimension ref="A1:AA46"/>
  <sheetViews>
    <sheetView workbookViewId="0"/>
  </sheetViews>
  <sheetFormatPr defaultColWidth="0" defaultRowHeight="15" zeroHeight="1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8.85546875" customWidth="1"/>
    <col min="28" max="16384" width="8.85546875" hidden="1"/>
  </cols>
  <sheetData>
    <row r="1" spans="1:23" ht="28.15" customHeight="1" thickBot="1" x14ac:dyDescent="0.3">
      <c r="A1" s="2"/>
      <c r="B1" s="5"/>
      <c r="C1" s="5"/>
      <c r="D1" s="5"/>
      <c r="E1" s="5"/>
      <c r="F1" s="6" t="s">
        <v>141</v>
      </c>
      <c r="G1" s="5"/>
      <c r="H1" s="5"/>
      <c r="I1" s="5"/>
      <c r="J1" s="5"/>
      <c r="W1">
        <v>30.126000000000001</v>
      </c>
    </row>
    <row r="2" spans="1:23" ht="30" customHeight="1" thickTop="1" x14ac:dyDescent="0.25">
      <c r="A2" s="7"/>
      <c r="B2" s="186" t="s">
        <v>1</v>
      </c>
      <c r="C2" s="187"/>
      <c r="D2" s="187"/>
      <c r="E2" s="187"/>
      <c r="F2" s="187"/>
      <c r="G2" s="187"/>
      <c r="H2" s="187"/>
      <c r="I2" s="187"/>
      <c r="J2" s="188"/>
    </row>
    <row r="3" spans="1:23" ht="18" customHeight="1" x14ac:dyDescent="0.25">
      <c r="A3" s="7"/>
      <c r="B3" s="16"/>
      <c r="C3" s="13"/>
      <c r="D3" s="10"/>
      <c r="E3" s="10"/>
      <c r="F3" s="10"/>
      <c r="G3" s="10"/>
      <c r="H3" s="10"/>
      <c r="I3" s="30" t="s">
        <v>14</v>
      </c>
      <c r="J3" s="23"/>
    </row>
    <row r="4" spans="1:23" ht="18" customHeight="1" x14ac:dyDescent="0.25">
      <c r="A4" s="7"/>
      <c r="B4" s="16"/>
      <c r="C4" s="13"/>
      <c r="D4" s="10"/>
      <c r="E4" s="10"/>
      <c r="F4" s="10"/>
      <c r="G4" s="10"/>
      <c r="H4" s="10"/>
      <c r="I4" s="30" t="s">
        <v>16</v>
      </c>
      <c r="J4" s="23"/>
    </row>
    <row r="5" spans="1:23" ht="18" customHeight="1" thickBot="1" x14ac:dyDescent="0.3">
      <c r="A5" s="7"/>
      <c r="B5" s="31" t="s">
        <v>17</v>
      </c>
      <c r="C5" s="13"/>
      <c r="D5" s="10"/>
      <c r="E5" s="10"/>
      <c r="F5" s="32" t="s">
        <v>18</v>
      </c>
      <c r="G5" s="10"/>
      <c r="H5" s="10"/>
      <c r="I5" s="30" t="s">
        <v>19</v>
      </c>
      <c r="J5" s="33" t="s">
        <v>20</v>
      </c>
    </row>
    <row r="6" spans="1:23" ht="19.899999999999999" customHeight="1" thickTop="1" x14ac:dyDescent="0.25">
      <c r="A6" s="7"/>
      <c r="B6" s="189" t="s">
        <v>21</v>
      </c>
      <c r="C6" s="190"/>
      <c r="D6" s="190"/>
      <c r="E6" s="190"/>
      <c r="F6" s="190"/>
      <c r="G6" s="190"/>
      <c r="H6" s="190"/>
      <c r="I6" s="190"/>
      <c r="J6" s="191"/>
    </row>
    <row r="7" spans="1:23" ht="18" customHeight="1" x14ac:dyDescent="0.25">
      <c r="A7" s="7"/>
      <c r="B7" s="42" t="s">
        <v>24</v>
      </c>
      <c r="C7" s="35"/>
      <c r="D7" s="11"/>
      <c r="E7" s="11"/>
      <c r="F7" s="11"/>
      <c r="G7" s="43" t="s">
        <v>25</v>
      </c>
      <c r="H7" s="11"/>
      <c r="I7" s="21"/>
      <c r="J7" s="36"/>
    </row>
    <row r="8" spans="1:23" ht="19.899999999999999" customHeight="1" x14ac:dyDescent="0.25">
      <c r="A8" s="7"/>
      <c r="B8" s="192" t="s">
        <v>22</v>
      </c>
      <c r="C8" s="193"/>
      <c r="D8" s="193"/>
      <c r="E8" s="193"/>
      <c r="F8" s="193"/>
      <c r="G8" s="193"/>
      <c r="H8" s="193"/>
      <c r="I8" s="193"/>
      <c r="J8" s="194"/>
    </row>
    <row r="9" spans="1:23" ht="18" customHeight="1" x14ac:dyDescent="0.25">
      <c r="A9" s="7"/>
      <c r="B9" s="31" t="s">
        <v>27</v>
      </c>
      <c r="C9" s="13"/>
      <c r="D9" s="10"/>
      <c r="E9" s="10"/>
      <c r="F9" s="10"/>
      <c r="G9" s="32" t="s">
        <v>28</v>
      </c>
      <c r="H9" s="10"/>
      <c r="I9" s="20"/>
      <c r="J9" s="23"/>
    </row>
    <row r="10" spans="1:23" ht="19.899999999999999" customHeight="1" x14ac:dyDescent="0.25">
      <c r="A10" s="7"/>
      <c r="B10" s="192" t="s">
        <v>23</v>
      </c>
      <c r="C10" s="193"/>
      <c r="D10" s="193"/>
      <c r="E10" s="193"/>
      <c r="F10" s="193"/>
      <c r="G10" s="193"/>
      <c r="H10" s="193"/>
      <c r="I10" s="193"/>
      <c r="J10" s="194"/>
    </row>
    <row r="11" spans="1:23" ht="18" customHeight="1" thickBot="1" x14ac:dyDescent="0.3">
      <c r="A11" s="7"/>
      <c r="B11" s="31" t="s">
        <v>26</v>
      </c>
      <c r="C11" s="13"/>
      <c r="D11" s="10"/>
      <c r="E11" s="10"/>
      <c r="F11" s="10"/>
      <c r="G11" s="32" t="s">
        <v>25</v>
      </c>
      <c r="H11" s="10"/>
      <c r="I11" s="20"/>
      <c r="J11" s="23"/>
    </row>
    <row r="12" spans="1:23" ht="18" customHeight="1" thickTop="1" x14ac:dyDescent="0.25">
      <c r="A12" s="7"/>
      <c r="B12" s="37"/>
      <c r="C12" s="38"/>
      <c r="D12" s="39"/>
      <c r="E12" s="39"/>
      <c r="F12" s="39"/>
      <c r="G12" s="39"/>
      <c r="H12" s="39"/>
      <c r="I12" s="40"/>
      <c r="J12" s="41"/>
    </row>
    <row r="13" spans="1:23" ht="18" customHeight="1" thickBot="1" x14ac:dyDescent="0.3">
      <c r="A13" s="7"/>
      <c r="B13" s="34"/>
      <c r="C13" s="35"/>
      <c r="D13" s="11"/>
      <c r="E13" s="11"/>
      <c r="F13" s="11"/>
      <c r="G13" s="11"/>
      <c r="H13" s="11"/>
      <c r="I13" s="21"/>
      <c r="J13" s="36"/>
    </row>
    <row r="14" spans="1:23" ht="18" customHeight="1" thickTop="1" thickBot="1" x14ac:dyDescent="0.3">
      <c r="A14" s="7"/>
      <c r="B14" s="45" t="s">
        <v>29</v>
      </c>
      <c r="C14" s="174"/>
      <c r="D14" s="73" t="s">
        <v>57</v>
      </c>
      <c r="E14" s="74" t="s">
        <v>58</v>
      </c>
      <c r="F14" s="72" t="s">
        <v>59</v>
      </c>
      <c r="G14" s="44" t="s">
        <v>36</v>
      </c>
      <c r="H14" s="38"/>
      <c r="I14" s="40"/>
      <c r="J14" s="41"/>
    </row>
    <row r="15" spans="1:23" ht="18" customHeight="1" thickTop="1" x14ac:dyDescent="0.25">
      <c r="A15" s="7"/>
      <c r="B15" s="79">
        <v>1</v>
      </c>
      <c r="C15" s="80" t="s">
        <v>30</v>
      </c>
      <c r="D15" s="81">
        <f>'Kryci_list 1085'!D15</f>
        <v>0</v>
      </c>
      <c r="E15" s="82">
        <f>'Kryci_list 1085'!E15</f>
        <v>0</v>
      </c>
      <c r="F15" s="80">
        <f>'Kryci_list 1085'!F15</f>
        <v>0</v>
      </c>
      <c r="G15" s="176">
        <v>7</v>
      </c>
      <c r="H15" s="48" t="s">
        <v>10</v>
      </c>
      <c r="I15" s="21"/>
      <c r="J15" s="50">
        <f>'Kryci_list 1085'!J15</f>
        <v>0</v>
      </c>
    </row>
    <row r="16" spans="1:23" ht="18" customHeight="1" x14ac:dyDescent="0.25">
      <c r="A16" s="7"/>
      <c r="B16" s="77">
        <v>2</v>
      </c>
      <c r="C16" s="78" t="s">
        <v>31</v>
      </c>
      <c r="D16" s="83">
        <f>'Kryci_list 1085'!D16</f>
        <v>0</v>
      </c>
      <c r="E16" s="84">
        <f>'Kryci_list 1085'!E16</f>
        <v>0</v>
      </c>
      <c r="F16" s="93">
        <f>'Kryci_list 1085'!F16</f>
        <v>0</v>
      </c>
      <c r="G16" s="96"/>
      <c r="H16" s="107"/>
      <c r="I16" s="109"/>
      <c r="J16" s="102"/>
    </row>
    <row r="17" spans="1:10" ht="18" customHeight="1" x14ac:dyDescent="0.25">
      <c r="A17" s="7"/>
      <c r="B17" s="52">
        <v>3</v>
      </c>
      <c r="C17" s="55" t="s">
        <v>32</v>
      </c>
      <c r="D17" s="75">
        <f>'Kryci_list 1085'!D17</f>
        <v>0</v>
      </c>
      <c r="E17" s="76">
        <f>'Kryci_list 1085'!E17</f>
        <v>0</v>
      </c>
      <c r="F17" s="68">
        <f>'Kryci_list 1085'!F17</f>
        <v>0</v>
      </c>
      <c r="G17" s="46">
        <v>8</v>
      </c>
      <c r="H17" s="56" t="s">
        <v>143</v>
      </c>
      <c r="I17" s="109"/>
      <c r="J17" s="102">
        <f>Rekapitulácia!E8</f>
        <v>0</v>
      </c>
    </row>
    <row r="18" spans="1:10" ht="18" customHeight="1" x14ac:dyDescent="0.25">
      <c r="A18" s="7"/>
      <c r="B18" s="46">
        <v>4</v>
      </c>
      <c r="C18" s="56" t="s">
        <v>142</v>
      </c>
      <c r="D18" s="60">
        <f>'Kryci_list 1085'!D18</f>
        <v>0</v>
      </c>
      <c r="E18" s="59">
        <f>'Kryci_list 1085'!E18</f>
        <v>0</v>
      </c>
      <c r="F18" s="62">
        <f>'Kryci_list 1085'!F18</f>
        <v>0</v>
      </c>
      <c r="G18" s="46">
        <v>9</v>
      </c>
      <c r="H18" s="56" t="s">
        <v>39</v>
      </c>
      <c r="I18" s="109"/>
      <c r="J18" s="102">
        <f>Rekapitulácia!D8</f>
        <v>0</v>
      </c>
    </row>
    <row r="19" spans="1:10" ht="18" customHeight="1" x14ac:dyDescent="0.25">
      <c r="A19" s="7"/>
      <c r="B19" s="46">
        <v>5</v>
      </c>
      <c r="C19" s="56" t="s">
        <v>34</v>
      </c>
      <c r="D19" s="60">
        <f>'Kryci_list 1085'!D19</f>
        <v>0</v>
      </c>
      <c r="E19" s="59">
        <f>'Kryci_list 1085'!E19</f>
        <v>0</v>
      </c>
      <c r="F19" s="62">
        <f>'Kryci_list 1085'!F19</f>
        <v>0</v>
      </c>
      <c r="G19" s="96"/>
      <c r="H19" s="107"/>
      <c r="I19" s="109"/>
      <c r="J19" s="108"/>
    </row>
    <row r="20" spans="1:10" ht="18" customHeight="1" thickBot="1" x14ac:dyDescent="0.3">
      <c r="A20" s="7"/>
      <c r="B20" s="46">
        <v>6</v>
      </c>
      <c r="C20" s="57" t="s">
        <v>35</v>
      </c>
      <c r="D20" s="61"/>
      <c r="E20" s="175"/>
      <c r="F20" s="94">
        <f>SUM(F15:F19)</f>
        <v>0</v>
      </c>
      <c r="G20" s="46">
        <v>10</v>
      </c>
      <c r="H20" s="56" t="s">
        <v>35</v>
      </c>
      <c r="I20" s="111"/>
      <c r="J20" s="87">
        <f>SUM(J16:J19)</f>
        <v>0</v>
      </c>
    </row>
    <row r="21" spans="1:10" ht="18" customHeight="1" thickTop="1" x14ac:dyDescent="0.25">
      <c r="A21" s="7"/>
      <c r="B21" s="51" t="s">
        <v>47</v>
      </c>
      <c r="C21" s="54" t="s">
        <v>7</v>
      </c>
      <c r="D21" s="58"/>
      <c r="E21" s="12"/>
      <c r="F21" s="86"/>
      <c r="G21" s="51" t="s">
        <v>53</v>
      </c>
      <c r="H21" s="47" t="s">
        <v>7</v>
      </c>
      <c r="I21" s="21"/>
      <c r="J21" s="112"/>
    </row>
    <row r="22" spans="1:10" ht="18" customHeight="1" x14ac:dyDescent="0.25">
      <c r="A22" s="7"/>
      <c r="B22" s="52">
        <v>11</v>
      </c>
      <c r="C22" s="48" t="s">
        <v>48</v>
      </c>
      <c r="D22" s="67"/>
      <c r="E22" s="71"/>
      <c r="F22" s="68">
        <f>'Kryci_list 1085'!F22</f>
        <v>0</v>
      </c>
      <c r="G22" s="52">
        <v>16</v>
      </c>
      <c r="H22" s="55" t="s">
        <v>54</v>
      </c>
      <c r="I22" s="109"/>
      <c r="J22" s="101">
        <f>'Kryci_list 1085'!J22</f>
        <v>0</v>
      </c>
    </row>
    <row r="23" spans="1:10" ht="18" customHeight="1" x14ac:dyDescent="0.25">
      <c r="A23" s="7"/>
      <c r="B23" s="46">
        <v>12</v>
      </c>
      <c r="C23" s="49" t="s">
        <v>49</v>
      </c>
      <c r="D23" s="53"/>
      <c r="E23" s="71"/>
      <c r="F23" s="62">
        <f>'Kryci_list 1085'!F23</f>
        <v>0</v>
      </c>
      <c r="G23" s="46">
        <v>17</v>
      </c>
      <c r="H23" s="56" t="s">
        <v>55</v>
      </c>
      <c r="I23" s="109"/>
      <c r="J23" s="102">
        <f>'Kryci_list 1085'!J23</f>
        <v>0</v>
      </c>
    </row>
    <row r="24" spans="1:10" ht="18" customHeight="1" x14ac:dyDescent="0.25">
      <c r="A24" s="7"/>
      <c r="B24" s="46">
        <v>13</v>
      </c>
      <c r="C24" s="49" t="s">
        <v>50</v>
      </c>
      <c r="D24" s="53"/>
      <c r="E24" s="71"/>
      <c r="F24" s="62">
        <f>'Kryci_list 1085'!F24</f>
        <v>0</v>
      </c>
      <c r="G24" s="46">
        <v>18</v>
      </c>
      <c r="H24" s="56" t="s">
        <v>56</v>
      </c>
      <c r="I24" s="109"/>
      <c r="J24" s="102">
        <f>'Kryci_list 1085'!J24</f>
        <v>0</v>
      </c>
    </row>
    <row r="25" spans="1:10" ht="18" customHeight="1" x14ac:dyDescent="0.25">
      <c r="A25" s="7"/>
      <c r="B25" s="46">
        <v>14</v>
      </c>
      <c r="C25" s="13"/>
      <c r="D25" s="53"/>
      <c r="E25" s="71"/>
      <c r="F25" s="69"/>
      <c r="G25" s="46">
        <v>19</v>
      </c>
      <c r="H25" s="107"/>
      <c r="I25" s="109"/>
      <c r="J25" s="102"/>
    </row>
    <row r="26" spans="1:10" ht="18" customHeight="1" thickBot="1" x14ac:dyDescent="0.3">
      <c r="A26" s="7"/>
      <c r="B26" s="46">
        <v>15</v>
      </c>
      <c r="C26" s="49"/>
      <c r="D26" s="53"/>
      <c r="E26" s="53"/>
      <c r="F26" s="95"/>
      <c r="G26" s="46">
        <v>20</v>
      </c>
      <c r="H26" s="56" t="s">
        <v>35</v>
      </c>
      <c r="I26" s="111"/>
      <c r="J26" s="87">
        <f>SUM(J22:J25)+SUM(F22:F25)</f>
        <v>0</v>
      </c>
    </row>
    <row r="27" spans="1:10" ht="18" customHeight="1" thickTop="1" x14ac:dyDescent="0.25">
      <c r="A27" s="7"/>
      <c r="B27" s="89"/>
      <c r="C27" s="123" t="s">
        <v>62</v>
      </c>
      <c r="D27" s="116"/>
      <c r="E27" s="90"/>
      <c r="F27" s="22"/>
      <c r="G27" s="97" t="s">
        <v>40</v>
      </c>
      <c r="H27" s="92" t="s">
        <v>41</v>
      </c>
      <c r="I27" s="21"/>
      <c r="J27" s="24"/>
    </row>
    <row r="28" spans="1:10" ht="18" customHeight="1" x14ac:dyDescent="0.25">
      <c r="A28" s="7"/>
      <c r="B28" s="19"/>
      <c r="C28" s="114"/>
      <c r="D28" s="117"/>
      <c r="E28" s="15"/>
      <c r="F28" s="7"/>
      <c r="G28" s="77">
        <v>21</v>
      </c>
      <c r="H28" s="78" t="s">
        <v>42</v>
      </c>
      <c r="I28" s="104"/>
      <c r="J28" s="85">
        <f>F20+J20+F26+J26</f>
        <v>0</v>
      </c>
    </row>
    <row r="29" spans="1:10" ht="18" customHeight="1" x14ac:dyDescent="0.25">
      <c r="A29" s="7"/>
      <c r="B29" s="63"/>
      <c r="C29" s="115"/>
      <c r="D29" s="118"/>
      <c r="E29" s="15"/>
      <c r="F29" s="7"/>
      <c r="G29" s="52">
        <v>22</v>
      </c>
      <c r="H29" s="55" t="s">
        <v>43</v>
      </c>
      <c r="I29" s="105">
        <f>Rekapitulácia!B9</f>
        <v>0</v>
      </c>
      <c r="J29" s="101">
        <f>ROUND(((ROUND(I29,2)*20)/100),2)*1</f>
        <v>0</v>
      </c>
    </row>
    <row r="30" spans="1:10" ht="18" customHeight="1" x14ac:dyDescent="0.25">
      <c r="A30" s="7"/>
      <c r="B30" s="16"/>
      <c r="C30" s="107"/>
      <c r="D30" s="109"/>
      <c r="E30" s="15"/>
      <c r="F30" s="7"/>
      <c r="G30" s="46">
        <v>23</v>
      </c>
      <c r="H30" s="56" t="s">
        <v>44</v>
      </c>
      <c r="I30" s="70">
        <f>Rekapitulácia!B10</f>
        <v>0</v>
      </c>
      <c r="J30" s="102">
        <f>ROUND(((ROUND(I30,2)*0)/100),2)</f>
        <v>0</v>
      </c>
    </row>
    <row r="31" spans="1:10" ht="18" customHeight="1" x14ac:dyDescent="0.25">
      <c r="A31" s="7"/>
      <c r="B31" s="17"/>
      <c r="C31" s="119"/>
      <c r="D31" s="120"/>
      <c r="E31" s="15"/>
      <c r="F31" s="7"/>
      <c r="G31" s="46">
        <v>24</v>
      </c>
      <c r="H31" s="56" t="s">
        <v>45</v>
      </c>
      <c r="I31" s="20"/>
      <c r="J31" s="181">
        <f>SUM(J28:J30)</f>
        <v>0</v>
      </c>
    </row>
    <row r="32" spans="1:10" ht="18" customHeight="1" thickBot="1" x14ac:dyDescent="0.3">
      <c r="A32" s="7"/>
      <c r="B32" s="34"/>
      <c r="C32" s="1"/>
      <c r="D32" s="106"/>
      <c r="E32" s="64"/>
      <c r="F32" s="65"/>
      <c r="G32" s="177" t="s">
        <v>46</v>
      </c>
      <c r="H32" s="178"/>
      <c r="I32" s="179"/>
      <c r="J32" s="180"/>
    </row>
    <row r="33" spans="1:10" ht="18" customHeight="1" thickTop="1" x14ac:dyDescent="0.25">
      <c r="A33" s="7"/>
      <c r="B33" s="89"/>
      <c r="C33" s="90"/>
      <c r="D33" s="121" t="s">
        <v>60</v>
      </c>
      <c r="E33" s="9"/>
      <c r="F33" s="9"/>
      <c r="G33" s="8"/>
      <c r="H33" s="121" t="s">
        <v>61</v>
      </c>
      <c r="I33" s="22"/>
      <c r="J33" s="25"/>
    </row>
    <row r="34" spans="1:10" ht="18" customHeight="1" x14ac:dyDescent="0.25">
      <c r="A34" s="7"/>
      <c r="B34" s="18"/>
      <c r="C34" s="14"/>
      <c r="D34" s="8"/>
      <c r="E34" s="8"/>
      <c r="F34" s="8"/>
      <c r="G34" s="8"/>
      <c r="H34" s="8"/>
      <c r="I34" s="22"/>
      <c r="J34" s="25"/>
    </row>
    <row r="35" spans="1:10" ht="18" customHeight="1" x14ac:dyDescent="0.25">
      <c r="A35" s="7"/>
      <c r="B35" s="19"/>
      <c r="C35" s="15"/>
      <c r="D35" s="2"/>
      <c r="E35" s="2"/>
      <c r="F35" s="2"/>
      <c r="G35" s="2"/>
      <c r="H35" s="2"/>
      <c r="I35" s="7"/>
      <c r="J35" s="26"/>
    </row>
    <row r="36" spans="1:10" ht="18" customHeight="1" x14ac:dyDescent="0.25">
      <c r="A36" s="7"/>
      <c r="B36" s="19"/>
      <c r="C36" s="15"/>
      <c r="D36" s="2"/>
      <c r="E36" s="2"/>
      <c r="F36" s="2"/>
      <c r="G36" s="2"/>
      <c r="H36" s="2"/>
      <c r="I36" s="7"/>
      <c r="J36" s="26"/>
    </row>
    <row r="37" spans="1:10" ht="18" customHeight="1" x14ac:dyDescent="0.25">
      <c r="A37" s="7"/>
      <c r="B37" s="19"/>
      <c r="C37" s="15"/>
      <c r="D37" s="2"/>
      <c r="E37" s="2"/>
      <c r="F37" s="2"/>
      <c r="G37" s="2"/>
      <c r="H37" s="2"/>
      <c r="I37" s="7"/>
      <c r="J37" s="26"/>
    </row>
    <row r="38" spans="1:10" ht="18" customHeight="1" x14ac:dyDescent="0.25">
      <c r="A38" s="7"/>
      <c r="B38" s="19"/>
      <c r="C38" s="15"/>
      <c r="D38" s="2"/>
      <c r="E38" s="2"/>
      <c r="F38" s="2"/>
      <c r="G38" s="2"/>
      <c r="H38" s="2"/>
      <c r="I38" s="7"/>
      <c r="J38" s="26"/>
    </row>
    <row r="39" spans="1:10" ht="18" customHeight="1" x14ac:dyDescent="0.25">
      <c r="A39" s="7"/>
      <c r="B39" s="19"/>
      <c r="C39" s="15"/>
      <c r="D39" s="2"/>
      <c r="E39" s="2"/>
      <c r="F39" s="2"/>
      <c r="G39" s="2"/>
      <c r="H39" s="2"/>
      <c r="I39" s="7"/>
      <c r="J39" s="26"/>
    </row>
    <row r="40" spans="1:10" ht="18" customHeight="1" thickBot="1" x14ac:dyDescent="0.3">
      <c r="A40" s="7"/>
      <c r="B40" s="63"/>
      <c r="C40" s="64"/>
      <c r="D40" s="5"/>
      <c r="E40" s="5"/>
      <c r="F40" s="5"/>
      <c r="G40" s="5"/>
      <c r="H40" s="5"/>
      <c r="I40" s="65"/>
      <c r="J40" s="66"/>
    </row>
    <row r="41" spans="1:10" ht="15.75" thickTop="1" x14ac:dyDescent="0.25">
      <c r="A41" s="7"/>
      <c r="B41" s="9"/>
      <c r="C41" s="9"/>
      <c r="D41" s="9"/>
      <c r="E41" s="9"/>
      <c r="F41" s="9"/>
      <c r="G41" s="9"/>
      <c r="H41" s="9"/>
      <c r="I41" s="9"/>
      <c r="J41" s="9"/>
    </row>
    <row r="42" spans="1:10" x14ac:dyDescent="0.25"/>
    <row r="43" spans="1:10" x14ac:dyDescent="0.25"/>
    <row r="44" spans="1:10" x14ac:dyDescent="0.25"/>
    <row r="45" spans="1:10" x14ac:dyDescent="0.25"/>
    <row r="46" spans="1:10" x14ac:dyDescent="0.25"/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C5AEF-61A0-4447-B0D0-9E31DA3BB89A}">
  <dimension ref="A1:AA46"/>
  <sheetViews>
    <sheetView workbookViewId="0"/>
  </sheetViews>
  <sheetFormatPr defaultColWidth="0" defaultRowHeight="15" zeroHeight="1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8.85546875" customWidth="1"/>
    <col min="28" max="16384" width="8.85546875" hidden="1"/>
  </cols>
  <sheetData>
    <row r="1" spans="1:23" ht="28.15" customHeight="1" thickBot="1" x14ac:dyDescent="0.3">
      <c r="A1" s="2"/>
      <c r="B1" s="5"/>
      <c r="C1" s="5"/>
      <c r="D1" s="5"/>
      <c r="E1" s="5"/>
      <c r="F1" s="6" t="s">
        <v>13</v>
      </c>
      <c r="G1" s="5"/>
      <c r="H1" s="5"/>
      <c r="I1" s="5"/>
      <c r="J1" s="5"/>
      <c r="W1">
        <v>30.126000000000001</v>
      </c>
    </row>
    <row r="2" spans="1:23" ht="30" customHeight="1" thickTop="1" x14ac:dyDescent="0.25">
      <c r="A2" s="7"/>
      <c r="B2" s="195" t="s">
        <v>1</v>
      </c>
      <c r="C2" s="196"/>
      <c r="D2" s="196"/>
      <c r="E2" s="196"/>
      <c r="F2" s="196"/>
      <c r="G2" s="196"/>
      <c r="H2" s="196"/>
      <c r="I2" s="196"/>
      <c r="J2" s="197"/>
    </row>
    <row r="3" spans="1:23" ht="18" customHeight="1" x14ac:dyDescent="0.25">
      <c r="A3" s="7"/>
      <c r="B3" s="27" t="s">
        <v>15</v>
      </c>
      <c r="C3" s="28"/>
      <c r="D3" s="29"/>
      <c r="E3" s="29"/>
      <c r="F3" s="29"/>
      <c r="G3" s="10"/>
      <c r="H3" s="10"/>
      <c r="I3" s="30" t="s">
        <v>14</v>
      </c>
      <c r="J3" s="23"/>
    </row>
    <row r="4" spans="1:23" ht="18" customHeight="1" x14ac:dyDescent="0.25">
      <c r="A4" s="7"/>
      <c r="B4" s="16"/>
      <c r="C4" s="13"/>
      <c r="D4" s="10"/>
      <c r="E4" s="10"/>
      <c r="F4" s="10"/>
      <c r="G4" s="10"/>
      <c r="H4" s="10"/>
      <c r="I4" s="30" t="s">
        <v>16</v>
      </c>
      <c r="J4" s="23"/>
    </row>
    <row r="5" spans="1:23" ht="18" customHeight="1" thickBot="1" x14ac:dyDescent="0.3">
      <c r="A5" s="7"/>
      <c r="B5" s="31" t="s">
        <v>17</v>
      </c>
      <c r="C5" s="13"/>
      <c r="D5" s="10"/>
      <c r="E5" s="10"/>
      <c r="F5" s="32" t="s">
        <v>18</v>
      </c>
      <c r="G5" s="10"/>
      <c r="H5" s="10"/>
      <c r="I5" s="30" t="s">
        <v>19</v>
      </c>
      <c r="J5" s="33" t="s">
        <v>20</v>
      </c>
    </row>
    <row r="6" spans="1:23" ht="19.899999999999999" customHeight="1" thickTop="1" x14ac:dyDescent="0.25">
      <c r="A6" s="7"/>
      <c r="B6" s="189" t="s">
        <v>21</v>
      </c>
      <c r="C6" s="190"/>
      <c r="D6" s="190"/>
      <c r="E6" s="190"/>
      <c r="F6" s="190"/>
      <c r="G6" s="190"/>
      <c r="H6" s="190"/>
      <c r="I6" s="190"/>
      <c r="J6" s="191"/>
    </row>
    <row r="7" spans="1:23" ht="18" customHeight="1" x14ac:dyDescent="0.25">
      <c r="A7" s="7"/>
      <c r="B7" s="42" t="s">
        <v>24</v>
      </c>
      <c r="C7" s="35"/>
      <c r="D7" s="11"/>
      <c r="E7" s="11"/>
      <c r="F7" s="11"/>
      <c r="G7" s="43" t="s">
        <v>25</v>
      </c>
      <c r="H7" s="11"/>
      <c r="I7" s="21"/>
      <c r="J7" s="36"/>
    </row>
    <row r="8" spans="1:23" ht="19.899999999999999" customHeight="1" x14ac:dyDescent="0.25">
      <c r="A8" s="7"/>
      <c r="B8" s="192" t="s">
        <v>22</v>
      </c>
      <c r="C8" s="193"/>
      <c r="D8" s="193"/>
      <c r="E8" s="193"/>
      <c r="F8" s="193"/>
      <c r="G8" s="193"/>
      <c r="H8" s="193"/>
      <c r="I8" s="193"/>
      <c r="J8" s="194"/>
    </row>
    <row r="9" spans="1:23" ht="18" customHeight="1" x14ac:dyDescent="0.25">
      <c r="A9" s="7"/>
      <c r="B9" s="31" t="s">
        <v>27</v>
      </c>
      <c r="C9" s="13"/>
      <c r="D9" s="10"/>
      <c r="E9" s="10"/>
      <c r="F9" s="10"/>
      <c r="G9" s="32" t="s">
        <v>28</v>
      </c>
      <c r="H9" s="10"/>
      <c r="I9" s="20"/>
      <c r="J9" s="23"/>
    </row>
    <row r="10" spans="1:23" ht="19.899999999999999" customHeight="1" x14ac:dyDescent="0.25">
      <c r="A10" s="7"/>
      <c r="B10" s="192" t="s">
        <v>23</v>
      </c>
      <c r="C10" s="193"/>
      <c r="D10" s="193"/>
      <c r="E10" s="193"/>
      <c r="F10" s="193"/>
      <c r="G10" s="193"/>
      <c r="H10" s="193"/>
      <c r="I10" s="193"/>
      <c r="J10" s="194"/>
    </row>
    <row r="11" spans="1:23" ht="18" customHeight="1" thickBot="1" x14ac:dyDescent="0.3">
      <c r="A11" s="7"/>
      <c r="B11" s="31" t="s">
        <v>26</v>
      </c>
      <c r="C11" s="13"/>
      <c r="D11" s="10"/>
      <c r="E11" s="10"/>
      <c r="F11" s="10"/>
      <c r="G11" s="32" t="s">
        <v>25</v>
      </c>
      <c r="H11" s="10"/>
      <c r="I11" s="20"/>
      <c r="J11" s="23"/>
    </row>
    <row r="12" spans="1:23" ht="18" customHeight="1" thickTop="1" x14ac:dyDescent="0.25">
      <c r="A12" s="7"/>
      <c r="B12" s="37"/>
      <c r="C12" s="38"/>
      <c r="D12" s="39"/>
      <c r="E12" s="39"/>
      <c r="F12" s="39"/>
      <c r="G12" s="39"/>
      <c r="H12" s="39"/>
      <c r="I12" s="40"/>
      <c r="J12" s="41"/>
    </row>
    <row r="13" spans="1:23" ht="18" customHeight="1" thickBot="1" x14ac:dyDescent="0.3">
      <c r="A13" s="7"/>
      <c r="B13" s="34"/>
      <c r="C13" s="35"/>
      <c r="D13" s="11"/>
      <c r="E13" s="11"/>
      <c r="F13" s="11"/>
      <c r="G13" s="11"/>
      <c r="H13" s="11"/>
      <c r="I13" s="21"/>
      <c r="J13" s="36"/>
    </row>
    <row r="14" spans="1:23" ht="18" customHeight="1" thickTop="1" x14ac:dyDescent="0.25">
      <c r="A14" s="7"/>
      <c r="B14" s="45" t="s">
        <v>29</v>
      </c>
      <c r="C14" s="72" t="s">
        <v>6</v>
      </c>
      <c r="D14" s="73" t="s">
        <v>57</v>
      </c>
      <c r="E14" s="74" t="s">
        <v>58</v>
      </c>
      <c r="F14" s="72" t="s">
        <v>59</v>
      </c>
      <c r="G14" s="45" t="s">
        <v>36</v>
      </c>
      <c r="H14" s="38"/>
      <c r="I14" s="40"/>
      <c r="J14" s="41"/>
    </row>
    <row r="15" spans="1:23" ht="18" customHeight="1" x14ac:dyDescent="0.25">
      <c r="A15" s="7"/>
      <c r="B15" s="79">
        <v>1</v>
      </c>
      <c r="C15" s="80" t="s">
        <v>30</v>
      </c>
      <c r="D15" s="81">
        <f>'Rekap 1085'!B14</f>
        <v>0</v>
      </c>
      <c r="E15" s="82">
        <f>'Rekap 1085'!C14</f>
        <v>0</v>
      </c>
      <c r="F15" s="80">
        <f>'Rekap 1085'!D14</f>
        <v>0</v>
      </c>
      <c r="G15" s="46">
        <v>7</v>
      </c>
      <c r="H15" s="48" t="s">
        <v>37</v>
      </c>
      <c r="I15" s="21"/>
      <c r="J15" s="50">
        <v>0</v>
      </c>
    </row>
    <row r="16" spans="1:23" ht="18" customHeight="1" x14ac:dyDescent="0.25">
      <c r="A16" s="7"/>
      <c r="B16" s="77">
        <v>2</v>
      </c>
      <c r="C16" s="78" t="s">
        <v>31</v>
      </c>
      <c r="D16" s="83"/>
      <c r="E16" s="84"/>
      <c r="F16" s="93"/>
      <c r="G16" s="96"/>
      <c r="H16" s="107"/>
      <c r="I16" s="109"/>
      <c r="J16" s="102"/>
    </row>
    <row r="17" spans="1:26" ht="18" customHeight="1" x14ac:dyDescent="0.25">
      <c r="A17" s="7"/>
      <c r="B17" s="52">
        <v>3</v>
      </c>
      <c r="C17" s="55" t="s">
        <v>32</v>
      </c>
      <c r="D17" s="75"/>
      <c r="E17" s="76"/>
      <c r="F17" s="68"/>
      <c r="G17" s="46">
        <v>8</v>
      </c>
      <c r="H17" s="56" t="s">
        <v>38</v>
      </c>
      <c r="I17" s="109"/>
      <c r="J17" s="102">
        <f>Roztoky_Výkaz_výmer!Z38</f>
        <v>0</v>
      </c>
    </row>
    <row r="18" spans="1:26" ht="18" customHeight="1" x14ac:dyDescent="0.25">
      <c r="A18" s="7"/>
      <c r="B18" s="46">
        <v>4</v>
      </c>
      <c r="C18" s="56" t="s">
        <v>33</v>
      </c>
      <c r="D18" s="60"/>
      <c r="E18" s="59"/>
      <c r="F18" s="62"/>
      <c r="G18" s="46">
        <v>9</v>
      </c>
      <c r="H18" s="56" t="s">
        <v>39</v>
      </c>
      <c r="I18" s="109"/>
      <c r="J18" s="102">
        <v>0</v>
      </c>
    </row>
    <row r="19" spans="1:26" ht="18" customHeight="1" x14ac:dyDescent="0.25">
      <c r="A19" s="7"/>
      <c r="B19" s="46">
        <v>5</v>
      </c>
      <c r="C19" s="56" t="s">
        <v>34</v>
      </c>
      <c r="D19" s="60"/>
      <c r="E19" s="59"/>
      <c r="F19" s="62"/>
      <c r="G19" s="96"/>
      <c r="H19" s="107"/>
      <c r="I19" s="109"/>
      <c r="J19" s="108"/>
    </row>
    <row r="20" spans="1:26" ht="18" customHeight="1" thickBot="1" x14ac:dyDescent="0.3">
      <c r="A20" s="7"/>
      <c r="B20" s="46">
        <v>6</v>
      </c>
      <c r="C20" s="57" t="s">
        <v>35</v>
      </c>
      <c r="D20" s="61"/>
      <c r="E20" s="88"/>
      <c r="F20" s="94">
        <f>SUM(F15:F19)</f>
        <v>0</v>
      </c>
      <c r="G20" s="46">
        <v>10</v>
      </c>
      <c r="H20" s="56" t="s">
        <v>35</v>
      </c>
      <c r="I20" s="111"/>
      <c r="J20" s="87">
        <f>SUM(J15:J19)</f>
        <v>0</v>
      </c>
    </row>
    <row r="21" spans="1:26" ht="18" customHeight="1" thickTop="1" x14ac:dyDescent="0.25">
      <c r="A21" s="7"/>
      <c r="B21" s="51" t="s">
        <v>47</v>
      </c>
      <c r="C21" s="54" t="s">
        <v>7</v>
      </c>
      <c r="D21" s="58"/>
      <c r="E21" s="12"/>
      <c r="F21" s="86"/>
      <c r="G21" s="51" t="s">
        <v>53</v>
      </c>
      <c r="H21" s="47" t="s">
        <v>7</v>
      </c>
      <c r="I21" s="21"/>
      <c r="J21" s="112"/>
    </row>
    <row r="22" spans="1:26" ht="18" customHeight="1" x14ac:dyDescent="0.25">
      <c r="A22" s="7"/>
      <c r="B22" s="52">
        <v>11</v>
      </c>
      <c r="C22" s="48" t="s">
        <v>48</v>
      </c>
      <c r="D22" s="67"/>
      <c r="E22" s="70" t="s">
        <v>51</v>
      </c>
      <c r="F22" s="68">
        <f>((F15*U22*0)+(F16*V22*0)+(F17*W22*0))/100</f>
        <v>0</v>
      </c>
      <c r="G22" s="52">
        <v>16</v>
      </c>
      <c r="H22" s="55" t="s">
        <v>54</v>
      </c>
      <c r="I22" s="110" t="s">
        <v>51</v>
      </c>
      <c r="J22" s="101">
        <f>((F15*X22*0)+(F16*Y22*0)+(F17*Z22*0))/100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7"/>
      <c r="B23" s="46">
        <v>12</v>
      </c>
      <c r="C23" s="49" t="s">
        <v>49</v>
      </c>
      <c r="D23" s="53"/>
      <c r="E23" s="70" t="s">
        <v>52</v>
      </c>
      <c r="F23" s="62">
        <f>((F15*U23*0)+(F16*V23*0)+(F17*W23*0))/100</f>
        <v>0</v>
      </c>
      <c r="G23" s="46">
        <v>17</v>
      </c>
      <c r="H23" s="56" t="s">
        <v>55</v>
      </c>
      <c r="I23" s="110" t="s">
        <v>51</v>
      </c>
      <c r="J23" s="102">
        <f>((F15*X23*0)+(F16*Y23*0)+(F17*Z23*0))/100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7"/>
      <c r="B24" s="46">
        <v>13</v>
      </c>
      <c r="C24" s="49" t="s">
        <v>50</v>
      </c>
      <c r="D24" s="53"/>
      <c r="E24" s="70" t="s">
        <v>51</v>
      </c>
      <c r="F24" s="62">
        <f>((F15*U24*0)+(F16*V24*0)+(F17*W24*0))/100</f>
        <v>0</v>
      </c>
      <c r="G24" s="46">
        <v>18</v>
      </c>
      <c r="H24" s="56" t="s">
        <v>56</v>
      </c>
      <c r="I24" s="110" t="s">
        <v>52</v>
      </c>
      <c r="J24" s="102">
        <f>((F15*X24*0)+(F16*Y24*0)+(F17*Z24*0))/100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7"/>
      <c r="B25" s="46">
        <v>14</v>
      </c>
      <c r="C25" s="13"/>
      <c r="D25" s="53"/>
      <c r="E25" s="71"/>
      <c r="F25" s="69"/>
      <c r="G25" s="46">
        <v>19</v>
      </c>
      <c r="H25" s="107"/>
      <c r="I25" s="109"/>
      <c r="J25" s="108"/>
    </row>
    <row r="26" spans="1:26" ht="18" customHeight="1" thickBot="1" x14ac:dyDescent="0.3">
      <c r="A26" s="7"/>
      <c r="B26" s="46">
        <v>15</v>
      </c>
      <c r="C26" s="49"/>
      <c r="D26" s="53"/>
      <c r="E26" s="53"/>
      <c r="F26" s="95"/>
      <c r="G26" s="46">
        <v>20</v>
      </c>
      <c r="H26" s="56" t="s">
        <v>35</v>
      </c>
      <c r="I26" s="111"/>
      <c r="J26" s="87">
        <f>SUM(J22:J25)+SUM(F22:F25)</f>
        <v>0</v>
      </c>
    </row>
    <row r="27" spans="1:26" ht="18" customHeight="1" thickTop="1" x14ac:dyDescent="0.25">
      <c r="A27" s="7"/>
      <c r="B27" s="89"/>
      <c r="C27" s="123" t="s">
        <v>62</v>
      </c>
      <c r="D27" s="116"/>
      <c r="E27" s="90"/>
      <c r="F27" s="22"/>
      <c r="G27" s="97" t="s">
        <v>40</v>
      </c>
      <c r="H27" s="92" t="s">
        <v>41</v>
      </c>
      <c r="I27" s="21"/>
      <c r="J27" s="24"/>
    </row>
    <row r="28" spans="1:26" ht="18" customHeight="1" x14ac:dyDescent="0.25">
      <c r="A28" s="7"/>
      <c r="B28" s="19"/>
      <c r="C28" s="114"/>
      <c r="D28" s="117"/>
      <c r="E28" s="15"/>
      <c r="F28" s="7"/>
      <c r="G28" s="77">
        <v>21</v>
      </c>
      <c r="H28" s="78" t="s">
        <v>42</v>
      </c>
      <c r="I28" s="104"/>
      <c r="J28" s="85">
        <f>F20+J20+F26+J26</f>
        <v>0</v>
      </c>
    </row>
    <row r="29" spans="1:26" ht="18" customHeight="1" x14ac:dyDescent="0.25">
      <c r="A29" s="7"/>
      <c r="B29" s="63"/>
      <c r="C29" s="115"/>
      <c r="D29" s="118"/>
      <c r="E29" s="15"/>
      <c r="F29" s="7"/>
      <c r="G29" s="52">
        <v>22</v>
      </c>
      <c r="H29" s="55" t="s">
        <v>43</v>
      </c>
      <c r="I29" s="105">
        <f>J28-SUM(Roztoky_Výkaz_výmer!K9:'Roztoky_Výkaz_výmer'!K37)</f>
        <v>0</v>
      </c>
      <c r="J29" s="101">
        <f>ROUND(((ROUND(I29,2)*20)*1/100),2)</f>
        <v>0</v>
      </c>
    </row>
    <row r="30" spans="1:26" ht="18" customHeight="1" x14ac:dyDescent="0.25">
      <c r="A30" s="7"/>
      <c r="B30" s="16"/>
      <c r="C30" s="107"/>
      <c r="D30" s="109"/>
      <c r="E30" s="15"/>
      <c r="F30" s="7"/>
      <c r="G30" s="46">
        <v>23</v>
      </c>
      <c r="H30" s="56" t="s">
        <v>44</v>
      </c>
      <c r="I30" s="70">
        <f>SUM(Roztoky_Výkaz_výmer!K9:'Roztoky_Výkaz_výmer'!K37)</f>
        <v>0</v>
      </c>
      <c r="J30" s="102">
        <f>ROUND(((ROUND(I30,2)*0)/100),2)</f>
        <v>0</v>
      </c>
    </row>
    <row r="31" spans="1:26" ht="18" customHeight="1" x14ac:dyDescent="0.25">
      <c r="A31" s="7"/>
      <c r="B31" s="17"/>
      <c r="C31" s="119"/>
      <c r="D31" s="120"/>
      <c r="E31" s="15"/>
      <c r="F31" s="7"/>
      <c r="G31" s="77">
        <v>24</v>
      </c>
      <c r="H31" s="78" t="s">
        <v>45</v>
      </c>
      <c r="I31" s="100"/>
      <c r="J31" s="113">
        <f>SUM(J28:J30)</f>
        <v>0</v>
      </c>
    </row>
    <row r="32" spans="1:26" ht="18" customHeight="1" thickBot="1" x14ac:dyDescent="0.3">
      <c r="A32" s="7"/>
      <c r="B32" s="34"/>
      <c r="C32" s="1"/>
      <c r="D32" s="106"/>
      <c r="E32" s="64"/>
      <c r="F32" s="65"/>
      <c r="G32" s="52" t="s">
        <v>46</v>
      </c>
      <c r="H32" s="1"/>
      <c r="I32" s="106"/>
      <c r="J32" s="103"/>
    </row>
    <row r="33" spans="1:10" ht="18" customHeight="1" thickTop="1" x14ac:dyDescent="0.25">
      <c r="A33" s="7"/>
      <c r="B33" s="89"/>
      <c r="C33" s="90"/>
      <c r="D33" s="121" t="s">
        <v>60</v>
      </c>
      <c r="E33" s="9"/>
      <c r="F33" s="91"/>
      <c r="G33" s="98">
        <v>26</v>
      </c>
      <c r="H33" s="122" t="s">
        <v>61</v>
      </c>
      <c r="I33" s="22"/>
      <c r="J33" s="99"/>
    </row>
    <row r="34" spans="1:10" ht="18" customHeight="1" x14ac:dyDescent="0.25">
      <c r="A34" s="7"/>
      <c r="B34" s="18"/>
      <c r="C34" s="14"/>
      <c r="D34" s="8"/>
      <c r="E34" s="8"/>
      <c r="F34" s="8"/>
      <c r="G34" s="8"/>
      <c r="H34" s="8"/>
      <c r="I34" s="22"/>
      <c r="J34" s="25"/>
    </row>
    <row r="35" spans="1:10" ht="18" customHeight="1" x14ac:dyDescent="0.25">
      <c r="A35" s="7"/>
      <c r="B35" s="19"/>
      <c r="C35" s="15"/>
      <c r="D35" s="2"/>
      <c r="E35" s="2"/>
      <c r="F35" s="2"/>
      <c r="G35" s="2"/>
      <c r="H35" s="2"/>
      <c r="I35" s="7"/>
      <c r="J35" s="26"/>
    </row>
    <row r="36" spans="1:10" ht="18" customHeight="1" x14ac:dyDescent="0.25">
      <c r="A36" s="7"/>
      <c r="B36" s="19"/>
      <c r="C36" s="15"/>
      <c r="D36" s="2"/>
      <c r="E36" s="2"/>
      <c r="F36" s="2"/>
      <c r="G36" s="2"/>
      <c r="H36" s="2"/>
      <c r="I36" s="7"/>
      <c r="J36" s="26"/>
    </row>
    <row r="37" spans="1:10" ht="18" customHeight="1" x14ac:dyDescent="0.25">
      <c r="A37" s="7"/>
      <c r="B37" s="19"/>
      <c r="C37" s="15"/>
      <c r="D37" s="2"/>
      <c r="E37" s="2"/>
      <c r="F37" s="2"/>
      <c r="G37" s="2"/>
      <c r="H37" s="2"/>
      <c r="I37" s="7"/>
      <c r="J37" s="26"/>
    </row>
    <row r="38" spans="1:10" ht="18" customHeight="1" x14ac:dyDescent="0.25">
      <c r="A38" s="7"/>
      <c r="B38" s="19"/>
      <c r="C38" s="15"/>
      <c r="D38" s="2"/>
      <c r="E38" s="2"/>
      <c r="F38" s="2"/>
      <c r="G38" s="2"/>
      <c r="H38" s="2"/>
      <c r="I38" s="7"/>
      <c r="J38" s="26"/>
    </row>
    <row r="39" spans="1:10" ht="18" customHeight="1" x14ac:dyDescent="0.25">
      <c r="A39" s="7"/>
      <c r="B39" s="19"/>
      <c r="C39" s="15"/>
      <c r="D39" s="2"/>
      <c r="E39" s="2"/>
      <c r="F39" s="2"/>
      <c r="G39" s="2"/>
      <c r="H39" s="2"/>
      <c r="I39" s="7"/>
      <c r="J39" s="26"/>
    </row>
    <row r="40" spans="1:10" ht="18" customHeight="1" thickBot="1" x14ac:dyDescent="0.3">
      <c r="A40" s="7"/>
      <c r="B40" s="63"/>
      <c r="C40" s="64"/>
      <c r="D40" s="5"/>
      <c r="E40" s="5"/>
      <c r="F40" s="5"/>
      <c r="G40" s="5"/>
      <c r="H40" s="5"/>
      <c r="I40" s="65"/>
      <c r="J40" s="66"/>
    </row>
    <row r="41" spans="1:10" ht="15.75" thickTop="1" x14ac:dyDescent="0.25">
      <c r="A41" s="7"/>
      <c r="B41" s="9"/>
      <c r="C41" s="9"/>
      <c r="D41" s="9"/>
      <c r="E41" s="9"/>
      <c r="F41" s="9"/>
      <c r="G41" s="9"/>
      <c r="H41" s="9"/>
      <c r="I41" s="9"/>
      <c r="J41" s="9"/>
    </row>
    <row r="42" spans="1:10" x14ac:dyDescent="0.25"/>
    <row r="43" spans="1:10" x14ac:dyDescent="0.25"/>
    <row r="44" spans="1:10" x14ac:dyDescent="0.25"/>
    <row r="45" spans="1:10" x14ac:dyDescent="0.25"/>
    <row r="46" spans="1:10" x14ac:dyDescent="0.25"/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ACCED-692F-4D2E-AD48-96DE0A57C552}">
  <dimension ref="A1:Z37"/>
  <sheetViews>
    <sheetView workbookViewId="0">
      <selection sqref="A1:D1"/>
    </sheetView>
  </sheetViews>
  <sheetFormatPr defaultColWidth="0" defaultRowHeight="15" zeroHeight="1" x14ac:dyDescent="0.25"/>
  <cols>
    <col min="1" max="1" width="37.7109375" customWidth="1"/>
    <col min="2" max="4" width="10.7109375" customWidth="1"/>
    <col min="5" max="6" width="9.7109375" customWidth="1"/>
    <col min="7" max="7" width="3.7109375" customWidth="1"/>
    <col min="8" max="9" width="8.85546875" hidden="1" customWidth="1"/>
    <col min="10" max="26" width="0" hidden="1" customWidth="1"/>
    <col min="27" max="16384" width="8.85546875" hidden="1"/>
  </cols>
  <sheetData>
    <row r="1" spans="1:26" ht="19.899999999999999" customHeight="1" x14ac:dyDescent="0.25">
      <c r="A1" s="198" t="s">
        <v>21</v>
      </c>
      <c r="B1" s="199"/>
      <c r="C1" s="199"/>
      <c r="D1" s="200"/>
      <c r="E1" s="126" t="s">
        <v>18</v>
      </c>
      <c r="F1" s="127"/>
      <c r="W1">
        <v>30.126000000000001</v>
      </c>
    </row>
    <row r="2" spans="1:26" ht="19.899999999999999" customHeight="1" x14ac:dyDescent="0.25">
      <c r="A2" s="198" t="s">
        <v>22</v>
      </c>
      <c r="B2" s="199"/>
      <c r="C2" s="199"/>
      <c r="D2" s="200"/>
      <c r="E2" s="126" t="s">
        <v>16</v>
      </c>
      <c r="F2" s="127"/>
    </row>
    <row r="3" spans="1:26" ht="19.899999999999999" customHeight="1" x14ac:dyDescent="0.25">
      <c r="A3" s="198" t="s">
        <v>23</v>
      </c>
      <c r="B3" s="199"/>
      <c r="C3" s="199"/>
      <c r="D3" s="200"/>
      <c r="E3" s="126" t="s">
        <v>66</v>
      </c>
      <c r="F3" s="127"/>
    </row>
    <row r="4" spans="1:26" x14ac:dyDescent="0.25">
      <c r="A4" s="128" t="s">
        <v>1</v>
      </c>
      <c r="B4" s="2"/>
      <c r="C4" s="2"/>
      <c r="D4" s="2"/>
      <c r="E4" s="2"/>
      <c r="F4" s="2"/>
    </row>
    <row r="5" spans="1:26" x14ac:dyDescent="0.25">
      <c r="A5" s="128" t="s">
        <v>15</v>
      </c>
      <c r="B5" s="2"/>
      <c r="C5" s="2"/>
      <c r="D5" s="2"/>
      <c r="E5" s="2"/>
      <c r="F5" s="2"/>
    </row>
    <row r="6" spans="1:26" x14ac:dyDescent="0.25">
      <c r="A6" s="2"/>
      <c r="B6" s="2"/>
      <c r="C6" s="2"/>
      <c r="D6" s="2"/>
      <c r="E6" s="2"/>
      <c r="F6" s="2"/>
    </row>
    <row r="7" spans="1:26" x14ac:dyDescent="0.25">
      <c r="A7" s="2"/>
      <c r="B7" s="2"/>
      <c r="C7" s="2"/>
      <c r="D7" s="2"/>
      <c r="E7" s="2"/>
      <c r="F7" s="2"/>
    </row>
    <row r="8" spans="1:26" x14ac:dyDescent="0.25">
      <c r="A8" s="4" t="s">
        <v>67</v>
      </c>
      <c r="B8" s="2"/>
      <c r="C8" s="2"/>
      <c r="D8" s="2"/>
      <c r="E8" s="2"/>
      <c r="F8" s="2"/>
    </row>
    <row r="9" spans="1:26" x14ac:dyDescent="0.25">
      <c r="A9" s="129" t="s">
        <v>63</v>
      </c>
      <c r="B9" s="129" t="s">
        <v>57</v>
      </c>
      <c r="C9" s="129" t="s">
        <v>58</v>
      </c>
      <c r="D9" s="129" t="s">
        <v>35</v>
      </c>
      <c r="E9" s="129" t="s">
        <v>64</v>
      </c>
      <c r="F9" s="129" t="s">
        <v>65</v>
      </c>
    </row>
    <row r="10" spans="1:26" x14ac:dyDescent="0.25">
      <c r="A10" s="130" t="s">
        <v>68</v>
      </c>
      <c r="B10" s="130"/>
      <c r="C10" s="80"/>
      <c r="D10" s="80"/>
      <c r="E10" s="80"/>
      <c r="F10" s="80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</row>
    <row r="11" spans="1:26" x14ac:dyDescent="0.25">
      <c r="A11" s="55" t="s">
        <v>69</v>
      </c>
      <c r="B11" s="55">
        <f>Roztoky_Výkaz_výmer!L27</f>
        <v>0</v>
      </c>
      <c r="C11" s="55">
        <f>Roztoky_Výkaz_výmer!M27</f>
        <v>0</v>
      </c>
      <c r="D11" s="55">
        <f>Roztoky_Výkaz_výmer!I27</f>
        <v>0</v>
      </c>
      <c r="E11" s="55">
        <f>Roztoky_Výkaz_výmer!S27</f>
        <v>4.28</v>
      </c>
      <c r="F11" s="55">
        <f>Roztoky_Výkaz_výmer!V27</f>
        <v>0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</row>
    <row r="12" spans="1:26" x14ac:dyDescent="0.25">
      <c r="A12" s="55" t="s">
        <v>70</v>
      </c>
      <c r="B12" s="55">
        <f>Roztoky_Výkaz_výmer!L31</f>
        <v>0</v>
      </c>
      <c r="C12" s="55">
        <f>Roztoky_Výkaz_výmer!M31</f>
        <v>0</v>
      </c>
      <c r="D12" s="55">
        <f>Roztoky_Výkaz_výmer!I31</f>
        <v>0</v>
      </c>
      <c r="E12" s="55">
        <f>Roztoky_Výkaz_výmer!S31</f>
        <v>75.03</v>
      </c>
      <c r="F12" s="55">
        <f>Roztoky_Výkaz_výmer!V31</f>
        <v>0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</row>
    <row r="13" spans="1:26" x14ac:dyDescent="0.25">
      <c r="A13" s="55" t="s">
        <v>71</v>
      </c>
      <c r="B13" s="55">
        <f>Roztoky_Výkaz_výmer!L35</f>
        <v>0</v>
      </c>
      <c r="C13" s="55">
        <f>Roztoky_Výkaz_výmer!M35</f>
        <v>0</v>
      </c>
      <c r="D13" s="55">
        <f>Roztoky_Výkaz_výmer!I35</f>
        <v>0</v>
      </c>
      <c r="E13" s="55">
        <f>Roztoky_Výkaz_výmer!S35</f>
        <v>0</v>
      </c>
      <c r="F13" s="55">
        <f>Roztoky_Výkaz_výmer!V35</f>
        <v>0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</row>
    <row r="14" spans="1:26" x14ac:dyDescent="0.25">
      <c r="A14" s="131" t="s">
        <v>68</v>
      </c>
      <c r="B14" s="131">
        <f>Roztoky_Výkaz_výmer!L37</f>
        <v>0</v>
      </c>
      <c r="C14" s="131">
        <f>Roztoky_Výkaz_výmer!M37</f>
        <v>0</v>
      </c>
      <c r="D14" s="131">
        <f>Roztoky_Výkaz_výmer!I37</f>
        <v>0</v>
      </c>
      <c r="E14" s="131">
        <f>Roztoky_Výkaz_výmer!S37</f>
        <v>79.31</v>
      </c>
      <c r="F14" s="131">
        <f>Roztoky_Výkaz_výmer!V37</f>
        <v>0</v>
      </c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</row>
    <row r="15" spans="1:26" x14ac:dyDescent="0.25">
      <c r="A15" s="1"/>
      <c r="B15" s="1"/>
      <c r="C15" s="1"/>
      <c r="D15" s="1"/>
      <c r="E15" s="1"/>
      <c r="F15" s="1"/>
    </row>
    <row r="16" spans="1:26" x14ac:dyDescent="0.25">
      <c r="A16" s="131" t="s">
        <v>72</v>
      </c>
      <c r="B16" s="134">
        <f>Roztoky_Výkaz_výmer!L38</f>
        <v>0</v>
      </c>
      <c r="C16" s="134">
        <f>Roztoky_Výkaz_výmer!M38</f>
        <v>0</v>
      </c>
      <c r="D16" s="134">
        <f>Roztoky_Výkaz_výmer!I38</f>
        <v>0</v>
      </c>
      <c r="E16" s="132">
        <f>Roztoky_Výkaz_výmer!S38</f>
        <v>79.31</v>
      </c>
      <c r="F16" s="132">
        <f>Roztoky_Výkaz_výmer!V38</f>
        <v>0</v>
      </c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</row>
    <row r="17" spans="2:6" x14ac:dyDescent="0.25">
      <c r="B17" s="135"/>
      <c r="C17" s="135"/>
      <c r="D17" s="135"/>
      <c r="E17" s="133"/>
      <c r="F17" s="133"/>
    </row>
    <row r="18" spans="2:6" x14ac:dyDescent="0.25">
      <c r="B18" s="135"/>
      <c r="C18" s="135"/>
      <c r="D18" s="135"/>
      <c r="E18" s="133"/>
      <c r="F18" s="133"/>
    </row>
    <row r="19" spans="2:6" x14ac:dyDescent="0.25">
      <c r="B19" s="135"/>
      <c r="C19" s="135"/>
      <c r="D19" s="135"/>
      <c r="E19" s="133"/>
      <c r="F19" s="133"/>
    </row>
    <row r="20" spans="2:6" x14ac:dyDescent="0.25">
      <c r="B20" s="135"/>
      <c r="C20" s="135"/>
      <c r="D20" s="135"/>
      <c r="E20" s="133"/>
      <c r="F20" s="133"/>
    </row>
    <row r="21" spans="2:6" x14ac:dyDescent="0.25">
      <c r="B21" s="135"/>
      <c r="C21" s="135"/>
      <c r="D21" s="135"/>
      <c r="E21" s="133"/>
      <c r="F21" s="133"/>
    </row>
    <row r="22" spans="2:6" x14ac:dyDescent="0.25">
      <c r="B22" s="135"/>
      <c r="C22" s="135"/>
      <c r="D22" s="135"/>
      <c r="E22" s="133"/>
      <c r="F22" s="133"/>
    </row>
    <row r="23" spans="2:6" x14ac:dyDescent="0.25">
      <c r="B23" s="135"/>
      <c r="C23" s="135"/>
      <c r="D23" s="135"/>
      <c r="E23" s="133"/>
      <c r="F23" s="133"/>
    </row>
    <row r="24" spans="2:6" x14ac:dyDescent="0.25">
      <c r="B24" s="135"/>
      <c r="C24" s="135"/>
      <c r="D24" s="135"/>
      <c r="E24" s="133"/>
      <c r="F24" s="133"/>
    </row>
    <row r="25" spans="2:6" x14ac:dyDescent="0.25">
      <c r="B25" s="135"/>
      <c r="C25" s="135"/>
      <c r="D25" s="135"/>
      <c r="E25" s="133"/>
      <c r="F25" s="133"/>
    </row>
    <row r="26" spans="2:6" x14ac:dyDescent="0.25">
      <c r="B26" s="135"/>
      <c r="C26" s="135"/>
      <c r="D26" s="135"/>
      <c r="E26" s="133"/>
      <c r="F26" s="133"/>
    </row>
    <row r="27" spans="2:6" x14ac:dyDescent="0.25">
      <c r="B27" s="135"/>
      <c r="C27" s="135"/>
      <c r="D27" s="135"/>
      <c r="E27" s="133"/>
      <c r="F27" s="133"/>
    </row>
    <row r="28" spans="2:6" x14ac:dyDescent="0.25">
      <c r="B28" s="135"/>
      <c r="C28" s="135"/>
      <c r="D28" s="135"/>
      <c r="E28" s="133"/>
      <c r="F28" s="133"/>
    </row>
    <row r="29" spans="2:6" x14ac:dyDescent="0.25">
      <c r="B29" s="135"/>
      <c r="C29" s="135"/>
      <c r="D29" s="135"/>
      <c r="E29" s="133"/>
      <c r="F29" s="133"/>
    </row>
    <row r="30" spans="2:6" x14ac:dyDescent="0.25">
      <c r="B30" s="135"/>
      <c r="C30" s="135"/>
      <c r="D30" s="135"/>
      <c r="E30" s="133"/>
      <c r="F30" s="133"/>
    </row>
    <row r="31" spans="2:6" x14ac:dyDescent="0.25">
      <c r="B31" s="135"/>
      <c r="C31" s="135"/>
      <c r="D31" s="135"/>
      <c r="E31" s="133"/>
      <c r="F31" s="133"/>
    </row>
    <row r="32" spans="2:6" x14ac:dyDescent="0.25">
      <c r="B32" s="135"/>
      <c r="C32" s="135"/>
      <c r="D32" s="135"/>
      <c r="E32" s="133"/>
      <c r="F32" s="133"/>
    </row>
    <row r="33" x14ac:dyDescent="0.25"/>
    <row r="34" x14ac:dyDescent="0.25"/>
    <row r="35" x14ac:dyDescent="0.25"/>
    <row r="36" x14ac:dyDescent="0.25"/>
    <row r="37" x14ac:dyDescent="0.25"/>
  </sheetData>
  <mergeCells count="3">
    <mergeCell ref="A1:D1"/>
    <mergeCell ref="A2:D2"/>
    <mergeCell ref="A3:D3"/>
  </mergeCells>
  <pageMargins left="0.7" right="0.7" top="0.75" bottom="0.75" header="0.3" footer="0.3"/>
  <pageSetup paperSize="9" scale="95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0EDF3-CA30-4A72-9155-5471E9339BCD}">
  <sheetPr>
    <pageSetUpPr fitToPage="1"/>
  </sheetPr>
  <dimension ref="A1:AA43"/>
  <sheetViews>
    <sheetView tabSelected="1" zoomScaleNormal="100" workbookViewId="0">
      <selection activeCell="AA10" sqref="AA10"/>
    </sheetView>
  </sheetViews>
  <sheetFormatPr defaultColWidth="0" defaultRowHeight="15" zeroHeight="1" x14ac:dyDescent="0.25"/>
  <cols>
    <col min="1" max="1" width="4.7109375" customWidth="1"/>
    <col min="2" max="2" width="0" hidden="1" customWidth="1"/>
    <col min="3" max="3" width="12.7109375" customWidth="1"/>
    <col min="4" max="4" width="43.7109375" customWidth="1"/>
    <col min="5" max="5" width="5.7109375" customWidth="1"/>
    <col min="6" max="8" width="9.7109375" customWidth="1"/>
    <col min="9" max="9" width="10.7109375" customWidth="1"/>
    <col min="10" max="15" width="0" hidden="1" customWidth="1"/>
    <col min="16" max="16" width="12.28515625" customWidth="1"/>
    <col min="17" max="18" width="0" hidden="1" customWidth="1"/>
    <col min="19" max="19" width="9.28515625" customWidth="1"/>
    <col min="20" max="21" width="0" hidden="1" customWidth="1"/>
    <col min="22" max="22" width="7.7109375" customWidth="1"/>
    <col min="23" max="26" width="0" hidden="1" customWidth="1"/>
    <col min="27" max="27" width="8.85546875" customWidth="1"/>
    <col min="28" max="16384" width="8.85546875" hidden="1"/>
  </cols>
  <sheetData>
    <row r="1" spans="1:26" ht="19.899999999999999" customHeight="1" x14ac:dyDescent="0.25">
      <c r="A1" s="127"/>
      <c r="B1" s="127"/>
      <c r="C1" s="198" t="s">
        <v>21</v>
      </c>
      <c r="D1" s="199"/>
      <c r="E1" s="199"/>
      <c r="F1" s="199"/>
      <c r="G1" s="199"/>
      <c r="H1" s="200"/>
      <c r="I1" s="126" t="s">
        <v>83</v>
      </c>
      <c r="J1" s="127"/>
      <c r="K1" s="2"/>
      <c r="L1" s="2"/>
      <c r="M1" s="2"/>
      <c r="N1" s="2"/>
      <c r="O1" s="2"/>
      <c r="P1" s="128"/>
      <c r="Q1" s="1"/>
      <c r="R1" s="1"/>
      <c r="S1" s="2"/>
      <c r="V1" s="2"/>
      <c r="W1">
        <v>30.126000000000001</v>
      </c>
    </row>
    <row r="2" spans="1:26" ht="19.899999999999999" customHeight="1" x14ac:dyDescent="0.25">
      <c r="A2" s="127"/>
      <c r="B2" s="127"/>
      <c r="C2" s="198" t="s">
        <v>22</v>
      </c>
      <c r="D2" s="199"/>
      <c r="E2" s="199"/>
      <c r="F2" s="199"/>
      <c r="G2" s="199"/>
      <c r="H2" s="200"/>
      <c r="I2" s="126" t="s">
        <v>84</v>
      </c>
      <c r="J2" s="127"/>
      <c r="K2" s="2"/>
      <c r="L2" s="2"/>
      <c r="M2" s="2"/>
      <c r="N2" s="2"/>
      <c r="O2" s="2"/>
      <c r="P2" s="128" t="s">
        <v>85</v>
      </c>
      <c r="Q2" s="1"/>
      <c r="R2" s="1"/>
      <c r="S2" s="2"/>
      <c r="V2" s="2"/>
    </row>
    <row r="3" spans="1:26" ht="19.899999999999999" customHeight="1" x14ac:dyDescent="0.25">
      <c r="A3" s="127"/>
      <c r="B3" s="127"/>
      <c r="C3" s="201" t="s">
        <v>144</v>
      </c>
      <c r="D3" s="202"/>
      <c r="E3" s="202"/>
      <c r="F3" s="202"/>
      <c r="G3" s="202"/>
      <c r="H3" s="203"/>
      <c r="I3" s="126" t="s">
        <v>86</v>
      </c>
      <c r="J3" s="127"/>
      <c r="K3" s="2"/>
      <c r="L3" s="2"/>
      <c r="M3" s="2"/>
      <c r="N3" s="2"/>
      <c r="O3" s="2"/>
      <c r="P3" s="183"/>
      <c r="Q3" s="1"/>
      <c r="R3" s="1"/>
      <c r="S3" s="2"/>
      <c r="V3" s="2"/>
    </row>
    <row r="4" spans="1:26" x14ac:dyDescent="0.25">
      <c r="A4" s="2"/>
      <c r="B4" s="2"/>
      <c r="C4" s="128" t="s">
        <v>87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1"/>
      <c r="R4" s="1"/>
      <c r="S4" s="2"/>
      <c r="V4" s="2"/>
    </row>
    <row r="5" spans="1:26" x14ac:dyDescent="0.25">
      <c r="A5" s="2"/>
      <c r="B5" s="2"/>
      <c r="C5" s="182" t="s">
        <v>15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1"/>
      <c r="R5" s="1"/>
      <c r="S5" s="2"/>
      <c r="V5" s="2"/>
    </row>
    <row r="6" spans="1:26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1"/>
      <c r="R6" s="1"/>
      <c r="S6" s="2"/>
      <c r="V6" s="2"/>
    </row>
    <row r="7" spans="1:26" x14ac:dyDescent="0.25">
      <c r="A7" s="5"/>
      <c r="B7" s="5"/>
      <c r="C7" s="6" t="s">
        <v>67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1"/>
      <c r="R7" s="1"/>
      <c r="S7" s="5"/>
      <c r="V7" s="5"/>
    </row>
    <row r="8" spans="1:26" ht="15.75" x14ac:dyDescent="0.25">
      <c r="A8" s="141" t="s">
        <v>73</v>
      </c>
      <c r="B8" s="141" t="s">
        <v>74</v>
      </c>
      <c r="C8" s="141" t="s">
        <v>75</v>
      </c>
      <c r="D8" s="141" t="s">
        <v>76</v>
      </c>
      <c r="E8" s="141" t="s">
        <v>77</v>
      </c>
      <c r="F8" s="141" t="s">
        <v>78</v>
      </c>
      <c r="G8" s="141" t="s">
        <v>57</v>
      </c>
      <c r="H8" s="141" t="s">
        <v>58</v>
      </c>
      <c r="I8" s="141" t="s">
        <v>79</v>
      </c>
      <c r="J8" s="141"/>
      <c r="K8" s="141"/>
      <c r="L8" s="141"/>
      <c r="M8" s="141"/>
      <c r="N8" s="141"/>
      <c r="O8" s="141"/>
      <c r="P8" s="141" t="s">
        <v>80</v>
      </c>
      <c r="Q8" s="137"/>
      <c r="R8" s="137"/>
      <c r="S8" s="141" t="s">
        <v>81</v>
      </c>
      <c r="T8" s="138"/>
      <c r="U8" s="138"/>
      <c r="V8" s="141" t="s">
        <v>82</v>
      </c>
      <c r="W8" s="136"/>
      <c r="X8" s="136"/>
      <c r="Y8" s="136"/>
      <c r="Z8" s="136"/>
    </row>
    <row r="9" spans="1:26" x14ac:dyDescent="0.25">
      <c r="A9" s="80"/>
      <c r="B9" s="80"/>
      <c r="C9" s="142"/>
      <c r="D9" s="130" t="s">
        <v>68</v>
      </c>
      <c r="E9" s="80"/>
      <c r="F9" s="143"/>
      <c r="G9" s="144"/>
      <c r="H9" s="144"/>
      <c r="I9" s="144"/>
      <c r="J9" s="80"/>
      <c r="K9" s="80"/>
      <c r="L9" s="80"/>
      <c r="M9" s="80"/>
      <c r="N9" s="80"/>
      <c r="O9" s="80"/>
      <c r="P9" s="80"/>
      <c r="Q9" s="55"/>
      <c r="R9" s="55"/>
      <c r="S9" s="80"/>
      <c r="T9" s="124"/>
      <c r="U9" s="124"/>
      <c r="V9" s="80"/>
      <c r="W9" s="124"/>
      <c r="X9" s="124"/>
      <c r="Y9" s="124"/>
      <c r="Z9" s="124"/>
    </row>
    <row r="10" spans="1:26" x14ac:dyDescent="0.25">
      <c r="A10" s="55"/>
      <c r="B10" s="55"/>
      <c r="C10" s="147" t="s">
        <v>88</v>
      </c>
      <c r="D10" s="146" t="s">
        <v>69</v>
      </c>
      <c r="E10" s="55"/>
      <c r="F10" s="145"/>
      <c r="G10" s="68"/>
      <c r="H10" s="68"/>
      <c r="I10" s="68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124"/>
      <c r="U10" s="124"/>
      <c r="V10" s="55"/>
      <c r="W10" s="124"/>
      <c r="X10" s="124"/>
      <c r="Y10" s="124"/>
      <c r="Z10" s="124"/>
    </row>
    <row r="11" spans="1:26" ht="25.15" customHeight="1" x14ac:dyDescent="0.25">
      <c r="A11" s="153">
        <v>1</v>
      </c>
      <c r="B11" s="148" t="s">
        <v>89</v>
      </c>
      <c r="C11" s="154" t="s">
        <v>90</v>
      </c>
      <c r="D11" s="148" t="s">
        <v>91</v>
      </c>
      <c r="E11" s="148" t="s">
        <v>92</v>
      </c>
      <c r="F11" s="149">
        <v>47</v>
      </c>
      <c r="G11" s="184"/>
      <c r="H11" s="184"/>
      <c r="I11" s="150">
        <f t="shared" ref="I11:I26" si="0">ROUND(F11*(G11+H11),2)</f>
        <v>0</v>
      </c>
      <c r="J11" s="148">
        <f t="shared" ref="J11:J26" si="1">ROUND(F11*(N11),2)</f>
        <v>0</v>
      </c>
      <c r="K11" s="151">
        <f t="shared" ref="K11:K26" si="2">ROUND(F11*(O11),2)</f>
        <v>0</v>
      </c>
      <c r="L11" s="151">
        <f t="shared" ref="L11:L26" si="3">ROUND(F11*(G11),2)</f>
        <v>0</v>
      </c>
      <c r="M11" s="151">
        <f t="shared" ref="M11:M26" si="4">ROUND(F11*(H11),2)</f>
        <v>0</v>
      </c>
      <c r="N11" s="151">
        <v>0</v>
      </c>
      <c r="O11" s="151"/>
      <c r="P11" s="155">
        <v>1.0000000000000001E-5</v>
      </c>
      <c r="Q11" s="155"/>
      <c r="R11" s="155">
        <v>1.0000000000000001E-5</v>
      </c>
      <c r="S11" s="155">
        <f t="shared" ref="S11:S26" si="5">ROUND(F11*(P11),3)</f>
        <v>0</v>
      </c>
      <c r="T11" s="152"/>
      <c r="U11" s="152"/>
      <c r="V11" s="155">
        <f t="shared" ref="V11:V26" si="6">ROUND(F11*(X11),3)</f>
        <v>0</v>
      </c>
      <c r="X11">
        <v>0</v>
      </c>
      <c r="Z11">
        <v>0</v>
      </c>
    </row>
    <row r="12" spans="1:26" ht="25.15" customHeight="1" x14ac:dyDescent="0.25">
      <c r="A12" s="153">
        <v>2</v>
      </c>
      <c r="B12" s="148" t="s">
        <v>89</v>
      </c>
      <c r="C12" s="154" t="s">
        <v>93</v>
      </c>
      <c r="D12" s="148" t="s">
        <v>94</v>
      </c>
      <c r="E12" s="148" t="s">
        <v>92</v>
      </c>
      <c r="F12" s="149">
        <v>354</v>
      </c>
      <c r="G12" s="184"/>
      <c r="H12" s="184"/>
      <c r="I12" s="150">
        <f t="shared" si="0"/>
        <v>0</v>
      </c>
      <c r="J12" s="148">
        <f t="shared" si="1"/>
        <v>0</v>
      </c>
      <c r="K12" s="151">
        <f t="shared" si="2"/>
        <v>0</v>
      </c>
      <c r="L12" s="151">
        <f t="shared" si="3"/>
        <v>0</v>
      </c>
      <c r="M12" s="151">
        <f t="shared" si="4"/>
        <v>0</v>
      </c>
      <c r="N12" s="151">
        <v>0</v>
      </c>
      <c r="O12" s="151"/>
      <c r="P12" s="155">
        <v>1.0000000000000001E-5</v>
      </c>
      <c r="Q12" s="155"/>
      <c r="R12" s="155">
        <v>1.0000000000000001E-5</v>
      </c>
      <c r="S12" s="155">
        <f t="shared" si="5"/>
        <v>4.0000000000000001E-3</v>
      </c>
      <c r="T12" s="152"/>
      <c r="U12" s="152"/>
      <c r="V12" s="155">
        <f t="shared" si="6"/>
        <v>0</v>
      </c>
      <c r="X12">
        <v>0</v>
      </c>
      <c r="Z12">
        <v>0</v>
      </c>
    </row>
    <row r="13" spans="1:26" ht="25.15" customHeight="1" x14ac:dyDescent="0.25">
      <c r="A13" s="153">
        <v>3</v>
      </c>
      <c r="B13" s="148" t="s">
        <v>89</v>
      </c>
      <c r="C13" s="154" t="s">
        <v>95</v>
      </c>
      <c r="D13" s="148" t="s">
        <v>96</v>
      </c>
      <c r="E13" s="148" t="s">
        <v>92</v>
      </c>
      <c r="F13" s="149">
        <v>63</v>
      </c>
      <c r="G13" s="184"/>
      <c r="H13" s="184"/>
      <c r="I13" s="150">
        <f t="shared" si="0"/>
        <v>0</v>
      </c>
      <c r="J13" s="148">
        <f t="shared" si="1"/>
        <v>0</v>
      </c>
      <c r="K13" s="151">
        <f t="shared" si="2"/>
        <v>0</v>
      </c>
      <c r="L13" s="151">
        <f t="shared" si="3"/>
        <v>0</v>
      </c>
      <c r="M13" s="151">
        <f t="shared" si="4"/>
        <v>0</v>
      </c>
      <c r="N13" s="151">
        <v>0</v>
      </c>
      <c r="O13" s="151"/>
      <c r="P13" s="155">
        <v>3.0000000000000001E-5</v>
      </c>
      <c r="Q13" s="155"/>
      <c r="R13" s="155">
        <v>3.0000000000000001E-5</v>
      </c>
      <c r="S13" s="155">
        <f t="shared" si="5"/>
        <v>2E-3</v>
      </c>
      <c r="T13" s="152"/>
      <c r="U13" s="152"/>
      <c r="V13" s="155">
        <f t="shared" si="6"/>
        <v>0</v>
      </c>
      <c r="X13">
        <v>0</v>
      </c>
      <c r="Z13">
        <v>0</v>
      </c>
    </row>
    <row r="14" spans="1:26" ht="25.15" customHeight="1" x14ac:dyDescent="0.25">
      <c r="A14" s="153">
        <v>4</v>
      </c>
      <c r="B14" s="148" t="s">
        <v>89</v>
      </c>
      <c r="C14" s="154" t="s">
        <v>97</v>
      </c>
      <c r="D14" s="148" t="s">
        <v>98</v>
      </c>
      <c r="E14" s="148" t="s">
        <v>92</v>
      </c>
      <c r="F14" s="149">
        <v>13</v>
      </c>
      <c r="G14" s="184"/>
      <c r="H14" s="184"/>
      <c r="I14" s="150">
        <f t="shared" si="0"/>
        <v>0</v>
      </c>
      <c r="J14" s="148">
        <f t="shared" si="1"/>
        <v>0</v>
      </c>
      <c r="K14" s="151">
        <f t="shared" si="2"/>
        <v>0</v>
      </c>
      <c r="L14" s="151">
        <f t="shared" si="3"/>
        <v>0</v>
      </c>
      <c r="M14" s="151">
        <f t="shared" si="4"/>
        <v>0</v>
      </c>
      <c r="N14" s="151">
        <v>0</v>
      </c>
      <c r="O14" s="151"/>
      <c r="P14" s="155">
        <v>3.0000000000000001E-5</v>
      </c>
      <c r="Q14" s="155"/>
      <c r="R14" s="155">
        <v>3.0000000000000001E-5</v>
      </c>
      <c r="S14" s="155">
        <f t="shared" si="5"/>
        <v>0</v>
      </c>
      <c r="T14" s="152"/>
      <c r="U14" s="152"/>
      <c r="V14" s="155">
        <f t="shared" si="6"/>
        <v>0</v>
      </c>
      <c r="X14">
        <v>0</v>
      </c>
      <c r="Z14">
        <v>0</v>
      </c>
    </row>
    <row r="15" spans="1:26" ht="25.15" customHeight="1" x14ac:dyDescent="0.25">
      <c r="A15" s="153">
        <v>5</v>
      </c>
      <c r="B15" s="148" t="s">
        <v>89</v>
      </c>
      <c r="C15" s="154" t="s">
        <v>99</v>
      </c>
      <c r="D15" s="148" t="s">
        <v>100</v>
      </c>
      <c r="E15" s="148" t="s">
        <v>101</v>
      </c>
      <c r="F15" s="149">
        <v>1559.08</v>
      </c>
      <c r="G15" s="184"/>
      <c r="H15" s="184"/>
      <c r="I15" s="150">
        <f t="shared" si="0"/>
        <v>0</v>
      </c>
      <c r="J15" s="148">
        <f t="shared" si="1"/>
        <v>0</v>
      </c>
      <c r="K15" s="151">
        <f t="shared" si="2"/>
        <v>0</v>
      </c>
      <c r="L15" s="151">
        <f t="shared" si="3"/>
        <v>0</v>
      </c>
      <c r="M15" s="151">
        <f t="shared" si="4"/>
        <v>0</v>
      </c>
      <c r="N15" s="151">
        <v>0</v>
      </c>
      <c r="O15" s="151"/>
      <c r="P15" s="155">
        <v>0</v>
      </c>
      <c r="Q15" s="155"/>
      <c r="R15" s="155">
        <v>0</v>
      </c>
      <c r="S15" s="155">
        <f t="shared" si="5"/>
        <v>0</v>
      </c>
      <c r="T15" s="152"/>
      <c r="U15" s="152"/>
      <c r="V15" s="155">
        <f t="shared" si="6"/>
        <v>0</v>
      </c>
      <c r="X15">
        <v>0</v>
      </c>
      <c r="Z15">
        <v>0</v>
      </c>
    </row>
    <row r="16" spans="1:26" ht="25.15" customHeight="1" x14ac:dyDescent="0.25">
      <c r="A16" s="153">
        <v>6</v>
      </c>
      <c r="B16" s="148" t="s">
        <v>89</v>
      </c>
      <c r="C16" s="154" t="s">
        <v>102</v>
      </c>
      <c r="D16" s="148" t="s">
        <v>103</v>
      </c>
      <c r="E16" s="148" t="s">
        <v>104</v>
      </c>
      <c r="F16" s="149">
        <v>2071.4299999999998</v>
      </c>
      <c r="G16" s="184"/>
      <c r="H16" s="184"/>
      <c r="I16" s="150">
        <f t="shared" si="0"/>
        <v>0</v>
      </c>
      <c r="J16" s="148">
        <f t="shared" si="1"/>
        <v>0</v>
      </c>
      <c r="K16" s="151">
        <f t="shared" si="2"/>
        <v>0</v>
      </c>
      <c r="L16" s="151">
        <f t="shared" si="3"/>
        <v>0</v>
      </c>
      <c r="M16" s="151">
        <f t="shared" si="4"/>
        <v>0</v>
      </c>
      <c r="N16" s="151">
        <v>0</v>
      </c>
      <c r="O16" s="151"/>
      <c r="P16" s="155">
        <v>0</v>
      </c>
      <c r="Q16" s="155"/>
      <c r="R16" s="155">
        <v>0</v>
      </c>
      <c r="S16" s="155">
        <f t="shared" si="5"/>
        <v>0</v>
      </c>
      <c r="T16" s="152"/>
      <c r="U16" s="152"/>
      <c r="V16" s="155">
        <f t="shared" si="6"/>
        <v>0</v>
      </c>
      <c r="X16">
        <v>0</v>
      </c>
      <c r="Z16">
        <v>0</v>
      </c>
    </row>
    <row r="17" spans="1:26" ht="25.15" customHeight="1" x14ac:dyDescent="0.25">
      <c r="A17" s="153">
        <v>7</v>
      </c>
      <c r="B17" s="148" t="s">
        <v>89</v>
      </c>
      <c r="C17" s="154" t="s">
        <v>105</v>
      </c>
      <c r="D17" s="148" t="s">
        <v>106</v>
      </c>
      <c r="E17" s="148" t="s">
        <v>107</v>
      </c>
      <c r="F17" s="149">
        <v>4721.6000000000004</v>
      </c>
      <c r="G17" s="184"/>
      <c r="H17" s="184"/>
      <c r="I17" s="150">
        <f t="shared" si="0"/>
        <v>0</v>
      </c>
      <c r="J17" s="148">
        <f t="shared" si="1"/>
        <v>0</v>
      </c>
      <c r="K17" s="151">
        <f t="shared" si="2"/>
        <v>0</v>
      </c>
      <c r="L17" s="151">
        <f t="shared" si="3"/>
        <v>0</v>
      </c>
      <c r="M17" s="151">
        <f t="shared" si="4"/>
        <v>0</v>
      </c>
      <c r="N17" s="151">
        <v>0</v>
      </c>
      <c r="O17" s="151"/>
      <c r="P17" s="155">
        <v>0</v>
      </c>
      <c r="Q17" s="155"/>
      <c r="R17" s="155">
        <v>0</v>
      </c>
      <c r="S17" s="155">
        <f t="shared" si="5"/>
        <v>0</v>
      </c>
      <c r="T17" s="152"/>
      <c r="U17" s="152"/>
      <c r="V17" s="155">
        <f t="shared" si="6"/>
        <v>0</v>
      </c>
      <c r="X17">
        <v>0</v>
      </c>
      <c r="Z17">
        <v>0</v>
      </c>
    </row>
    <row r="18" spans="1:26" ht="25.15" customHeight="1" x14ac:dyDescent="0.25">
      <c r="A18" s="153">
        <v>8</v>
      </c>
      <c r="B18" s="148" t="s">
        <v>89</v>
      </c>
      <c r="C18" s="154" t="s">
        <v>108</v>
      </c>
      <c r="D18" s="148" t="s">
        <v>109</v>
      </c>
      <c r="E18" s="148" t="s">
        <v>110</v>
      </c>
      <c r="F18" s="149">
        <v>1180.4000000000001</v>
      </c>
      <c r="G18" s="184"/>
      <c r="H18" s="184"/>
      <c r="I18" s="150">
        <f t="shared" si="0"/>
        <v>0</v>
      </c>
      <c r="J18" s="148">
        <f t="shared" si="1"/>
        <v>0</v>
      </c>
      <c r="K18" s="151">
        <f t="shared" si="2"/>
        <v>0</v>
      </c>
      <c r="L18" s="151">
        <f t="shared" si="3"/>
        <v>0</v>
      </c>
      <c r="M18" s="151">
        <f t="shared" si="4"/>
        <v>0</v>
      </c>
      <c r="N18" s="151">
        <v>0</v>
      </c>
      <c r="O18" s="151"/>
      <c r="P18" s="155">
        <v>0</v>
      </c>
      <c r="Q18" s="155"/>
      <c r="R18" s="155">
        <v>0</v>
      </c>
      <c r="S18" s="155">
        <f t="shared" si="5"/>
        <v>0</v>
      </c>
      <c r="T18" s="152"/>
      <c r="U18" s="152"/>
      <c r="V18" s="155">
        <f t="shared" si="6"/>
        <v>0</v>
      </c>
      <c r="X18">
        <v>0</v>
      </c>
      <c r="Z18">
        <v>0</v>
      </c>
    </row>
    <row r="19" spans="1:26" ht="25.15" customHeight="1" x14ac:dyDescent="0.25">
      <c r="A19" s="153">
        <v>9</v>
      </c>
      <c r="B19" s="148" t="s">
        <v>89</v>
      </c>
      <c r="C19" s="154" t="s">
        <v>111</v>
      </c>
      <c r="D19" s="148" t="s">
        <v>112</v>
      </c>
      <c r="E19" s="148" t="s">
        <v>107</v>
      </c>
      <c r="F19" s="149">
        <v>3155.5040000000004</v>
      </c>
      <c r="G19" s="184"/>
      <c r="H19" s="184"/>
      <c r="I19" s="150">
        <f t="shared" si="0"/>
        <v>0</v>
      </c>
      <c r="J19" s="148">
        <f t="shared" si="1"/>
        <v>0</v>
      </c>
      <c r="K19" s="151">
        <f t="shared" si="2"/>
        <v>0</v>
      </c>
      <c r="L19" s="151">
        <f t="shared" si="3"/>
        <v>0</v>
      </c>
      <c r="M19" s="151">
        <f t="shared" si="4"/>
        <v>0</v>
      </c>
      <c r="N19" s="151">
        <v>0</v>
      </c>
      <c r="O19" s="151"/>
      <c r="P19" s="155">
        <v>0</v>
      </c>
      <c r="Q19" s="155"/>
      <c r="R19" s="155">
        <v>0</v>
      </c>
      <c r="S19" s="155">
        <f t="shared" si="5"/>
        <v>0</v>
      </c>
      <c r="T19" s="152"/>
      <c r="U19" s="152"/>
      <c r="V19" s="155">
        <f t="shared" si="6"/>
        <v>0</v>
      </c>
      <c r="X19">
        <v>0</v>
      </c>
      <c r="Z19">
        <v>0</v>
      </c>
    </row>
    <row r="20" spans="1:26" ht="25.15" customHeight="1" x14ac:dyDescent="0.25">
      <c r="A20" s="153">
        <v>10</v>
      </c>
      <c r="B20" s="148" t="s">
        <v>89</v>
      </c>
      <c r="C20" s="154" t="s">
        <v>113</v>
      </c>
      <c r="D20" s="148" t="s">
        <v>114</v>
      </c>
      <c r="E20" s="148" t="s">
        <v>110</v>
      </c>
      <c r="F20" s="149">
        <v>788.87600000000009</v>
      </c>
      <c r="G20" s="184"/>
      <c r="H20" s="184"/>
      <c r="I20" s="150">
        <f t="shared" si="0"/>
        <v>0</v>
      </c>
      <c r="J20" s="148">
        <f t="shared" si="1"/>
        <v>0</v>
      </c>
      <c r="K20" s="151">
        <f t="shared" si="2"/>
        <v>0</v>
      </c>
      <c r="L20" s="151">
        <f t="shared" si="3"/>
        <v>0</v>
      </c>
      <c r="M20" s="151">
        <f t="shared" si="4"/>
        <v>0</v>
      </c>
      <c r="N20" s="151">
        <v>0</v>
      </c>
      <c r="O20" s="151"/>
      <c r="P20" s="155">
        <v>0</v>
      </c>
      <c r="Q20" s="155"/>
      <c r="R20" s="155">
        <v>0</v>
      </c>
      <c r="S20" s="155">
        <f t="shared" si="5"/>
        <v>0</v>
      </c>
      <c r="T20" s="152"/>
      <c r="U20" s="152"/>
      <c r="V20" s="155">
        <f t="shared" si="6"/>
        <v>0</v>
      </c>
      <c r="X20">
        <v>0</v>
      </c>
      <c r="Z20">
        <v>0</v>
      </c>
    </row>
    <row r="21" spans="1:26" ht="25.15" customHeight="1" x14ac:dyDescent="0.25">
      <c r="A21" s="153">
        <v>11</v>
      </c>
      <c r="B21" s="148" t="s">
        <v>89</v>
      </c>
      <c r="C21" s="154" t="s">
        <v>115</v>
      </c>
      <c r="D21" s="148" t="s">
        <v>116</v>
      </c>
      <c r="E21" s="148" t="s">
        <v>107</v>
      </c>
      <c r="F21" s="149">
        <v>4783.25</v>
      </c>
      <c r="G21" s="184"/>
      <c r="H21" s="184"/>
      <c r="I21" s="150">
        <f t="shared" si="0"/>
        <v>0</v>
      </c>
      <c r="J21" s="148">
        <f t="shared" si="1"/>
        <v>0</v>
      </c>
      <c r="K21" s="151">
        <f t="shared" si="2"/>
        <v>0</v>
      </c>
      <c r="L21" s="151">
        <f t="shared" si="3"/>
        <v>0</v>
      </c>
      <c r="M21" s="151">
        <f t="shared" si="4"/>
        <v>0</v>
      </c>
      <c r="N21" s="151">
        <v>0</v>
      </c>
      <c r="O21" s="151"/>
      <c r="P21" s="155">
        <v>0</v>
      </c>
      <c r="Q21" s="155"/>
      <c r="R21" s="155">
        <v>0</v>
      </c>
      <c r="S21" s="155">
        <f t="shared" si="5"/>
        <v>0</v>
      </c>
      <c r="T21" s="152"/>
      <c r="U21" s="152"/>
      <c r="V21" s="155">
        <f t="shared" si="6"/>
        <v>0</v>
      </c>
      <c r="X21">
        <v>0</v>
      </c>
      <c r="Z21">
        <v>0</v>
      </c>
    </row>
    <row r="22" spans="1:26" ht="25.15" customHeight="1" x14ac:dyDescent="0.25">
      <c r="A22" s="153">
        <v>12</v>
      </c>
      <c r="B22" s="148" t="s">
        <v>117</v>
      </c>
      <c r="C22" s="154" t="s">
        <v>118</v>
      </c>
      <c r="D22" s="148" t="s">
        <v>119</v>
      </c>
      <c r="E22" s="148" t="s">
        <v>101</v>
      </c>
      <c r="F22" s="149">
        <v>1815.25</v>
      </c>
      <c r="G22" s="184"/>
      <c r="H22" s="184"/>
      <c r="I22" s="150">
        <f t="shared" si="0"/>
        <v>0</v>
      </c>
      <c r="J22" s="148">
        <f t="shared" si="1"/>
        <v>0</v>
      </c>
      <c r="K22" s="151">
        <f t="shared" si="2"/>
        <v>0</v>
      </c>
      <c r="L22" s="151">
        <f t="shared" si="3"/>
        <v>0</v>
      </c>
      <c r="M22" s="151">
        <f t="shared" si="4"/>
        <v>0</v>
      </c>
      <c r="N22" s="151">
        <v>0</v>
      </c>
      <c r="O22" s="151"/>
      <c r="P22" s="155">
        <v>0</v>
      </c>
      <c r="Q22" s="155"/>
      <c r="R22" s="155">
        <v>0</v>
      </c>
      <c r="S22" s="155">
        <f t="shared" si="5"/>
        <v>0</v>
      </c>
      <c r="T22" s="152"/>
      <c r="U22" s="152"/>
      <c r="V22" s="155">
        <f t="shared" si="6"/>
        <v>0</v>
      </c>
      <c r="X22">
        <v>0</v>
      </c>
      <c r="Z22">
        <v>0</v>
      </c>
    </row>
    <row r="23" spans="1:26" ht="25.15" customHeight="1" x14ac:dyDescent="0.25">
      <c r="A23" s="153">
        <v>13</v>
      </c>
      <c r="B23" s="148" t="s">
        <v>117</v>
      </c>
      <c r="C23" s="154" t="s">
        <v>120</v>
      </c>
      <c r="D23" s="148" t="s">
        <v>121</v>
      </c>
      <c r="E23" s="148" t="s">
        <v>101</v>
      </c>
      <c r="F23" s="149">
        <v>907.625</v>
      </c>
      <c r="G23" s="184"/>
      <c r="H23" s="184"/>
      <c r="I23" s="150">
        <f t="shared" si="0"/>
        <v>0</v>
      </c>
      <c r="J23" s="148">
        <f t="shared" si="1"/>
        <v>0</v>
      </c>
      <c r="K23" s="151">
        <f t="shared" si="2"/>
        <v>0</v>
      </c>
      <c r="L23" s="151">
        <f t="shared" si="3"/>
        <v>0</v>
      </c>
      <c r="M23" s="151">
        <f t="shared" si="4"/>
        <v>0</v>
      </c>
      <c r="N23" s="151">
        <v>0</v>
      </c>
      <c r="O23" s="151"/>
      <c r="P23" s="155">
        <v>0</v>
      </c>
      <c r="Q23" s="155"/>
      <c r="R23" s="155">
        <v>0</v>
      </c>
      <c r="S23" s="155">
        <f t="shared" si="5"/>
        <v>0</v>
      </c>
      <c r="T23" s="152"/>
      <c r="U23" s="152"/>
      <c r="V23" s="155">
        <f t="shared" si="6"/>
        <v>0</v>
      </c>
      <c r="X23">
        <v>0</v>
      </c>
      <c r="Z23">
        <v>0</v>
      </c>
    </row>
    <row r="24" spans="1:26" ht="25.15" customHeight="1" x14ac:dyDescent="0.25">
      <c r="A24" s="153">
        <v>14</v>
      </c>
      <c r="B24" s="148" t="s">
        <v>117</v>
      </c>
      <c r="C24" s="154" t="s">
        <v>122</v>
      </c>
      <c r="D24" s="148" t="s">
        <v>123</v>
      </c>
      <c r="E24" s="148" t="s">
        <v>101</v>
      </c>
      <c r="F24" s="149">
        <v>1089.1500000000001</v>
      </c>
      <c r="G24" s="184"/>
      <c r="H24" s="184"/>
      <c r="I24" s="150">
        <f t="shared" si="0"/>
        <v>0</v>
      </c>
      <c r="J24" s="148">
        <f t="shared" si="1"/>
        <v>0</v>
      </c>
      <c r="K24" s="151">
        <f t="shared" si="2"/>
        <v>0</v>
      </c>
      <c r="L24" s="151">
        <f t="shared" si="3"/>
        <v>0</v>
      </c>
      <c r="M24" s="151">
        <f t="shared" si="4"/>
        <v>0</v>
      </c>
      <c r="N24" s="151">
        <v>0</v>
      </c>
      <c r="O24" s="151"/>
      <c r="P24" s="155">
        <v>0</v>
      </c>
      <c r="Q24" s="155"/>
      <c r="R24" s="155">
        <v>0</v>
      </c>
      <c r="S24" s="155">
        <f t="shared" si="5"/>
        <v>0</v>
      </c>
      <c r="T24" s="152"/>
      <c r="U24" s="152"/>
      <c r="V24" s="155">
        <f t="shared" si="6"/>
        <v>0</v>
      </c>
      <c r="X24">
        <v>0</v>
      </c>
      <c r="Z24">
        <v>0</v>
      </c>
    </row>
    <row r="25" spans="1:26" ht="25.15" customHeight="1" x14ac:dyDescent="0.25">
      <c r="A25" s="153">
        <v>15</v>
      </c>
      <c r="B25" s="148" t="s">
        <v>117</v>
      </c>
      <c r="C25" s="154" t="s">
        <v>124</v>
      </c>
      <c r="D25" s="148" t="s">
        <v>125</v>
      </c>
      <c r="E25" s="148" t="s">
        <v>104</v>
      </c>
      <c r="F25" s="149">
        <v>544.57500000000005</v>
      </c>
      <c r="G25" s="184"/>
      <c r="H25" s="184"/>
      <c r="I25" s="150">
        <f t="shared" si="0"/>
        <v>0</v>
      </c>
      <c r="J25" s="148">
        <f t="shared" si="1"/>
        <v>0</v>
      </c>
      <c r="K25" s="151">
        <f t="shared" si="2"/>
        <v>0</v>
      </c>
      <c r="L25" s="151">
        <f t="shared" si="3"/>
        <v>0</v>
      </c>
      <c r="M25" s="151">
        <f t="shared" si="4"/>
        <v>0</v>
      </c>
      <c r="N25" s="151">
        <v>0</v>
      </c>
      <c r="O25" s="151"/>
      <c r="P25" s="155">
        <v>0</v>
      </c>
      <c r="Q25" s="155"/>
      <c r="R25" s="155">
        <v>0</v>
      </c>
      <c r="S25" s="155">
        <f t="shared" si="5"/>
        <v>0</v>
      </c>
      <c r="T25" s="152"/>
      <c r="U25" s="152"/>
      <c r="V25" s="155">
        <f t="shared" si="6"/>
        <v>0</v>
      </c>
      <c r="X25">
        <v>0</v>
      </c>
      <c r="Z25">
        <v>0</v>
      </c>
    </row>
    <row r="26" spans="1:26" ht="25.15" customHeight="1" x14ac:dyDescent="0.25">
      <c r="A26" s="153">
        <v>16</v>
      </c>
      <c r="B26" s="148" t="s">
        <v>117</v>
      </c>
      <c r="C26" s="154" t="s">
        <v>126</v>
      </c>
      <c r="D26" s="148" t="s">
        <v>127</v>
      </c>
      <c r="E26" s="148" t="s">
        <v>101</v>
      </c>
      <c r="F26" s="149">
        <v>726.1</v>
      </c>
      <c r="G26" s="184"/>
      <c r="H26" s="184"/>
      <c r="I26" s="150">
        <f t="shared" si="0"/>
        <v>0</v>
      </c>
      <c r="J26" s="148">
        <f t="shared" si="1"/>
        <v>0</v>
      </c>
      <c r="K26" s="151">
        <f t="shared" si="2"/>
        <v>0</v>
      </c>
      <c r="L26" s="151">
        <f t="shared" si="3"/>
        <v>0</v>
      </c>
      <c r="M26" s="151">
        <f t="shared" si="4"/>
        <v>0</v>
      </c>
      <c r="N26" s="151">
        <v>0</v>
      </c>
      <c r="O26" s="151"/>
      <c r="P26" s="155">
        <v>5.8900000000000003E-3</v>
      </c>
      <c r="Q26" s="155"/>
      <c r="R26" s="155">
        <v>5.8900000000000003E-3</v>
      </c>
      <c r="S26" s="155">
        <f t="shared" si="5"/>
        <v>4.2770000000000001</v>
      </c>
      <c r="T26" s="152"/>
      <c r="U26" s="152"/>
      <c r="V26" s="155">
        <f t="shared" si="6"/>
        <v>0</v>
      </c>
      <c r="X26">
        <v>0</v>
      </c>
      <c r="Z26">
        <v>0</v>
      </c>
    </row>
    <row r="27" spans="1:26" x14ac:dyDescent="0.25">
      <c r="A27" s="55"/>
      <c r="B27" s="55"/>
      <c r="C27" s="147" t="s">
        <v>88</v>
      </c>
      <c r="D27" s="146" t="s">
        <v>69</v>
      </c>
      <c r="E27" s="55"/>
      <c r="F27" s="145"/>
      <c r="G27" s="134">
        <f>ROUND((SUM(L10:L26))/1,2)</f>
        <v>0</v>
      </c>
      <c r="H27" s="134">
        <f>ROUND((SUM(M10:M26))/1,2)</f>
        <v>0</v>
      </c>
      <c r="I27" s="134">
        <f>ROUND((SUM(I10:I26))/1,2)</f>
        <v>0</v>
      </c>
      <c r="J27" s="55"/>
      <c r="K27" s="55"/>
      <c r="L27" s="55">
        <f>ROUND((SUM(L10:L26))/1,2)</f>
        <v>0</v>
      </c>
      <c r="M27" s="55">
        <f>ROUND((SUM(M10:M26))/1,2)</f>
        <v>0</v>
      </c>
      <c r="N27" s="55"/>
      <c r="O27" s="55"/>
      <c r="P27" s="156"/>
      <c r="Q27" s="55"/>
      <c r="R27" s="55"/>
      <c r="S27" s="156">
        <f>ROUND((SUM(S10:S26))/1,2)</f>
        <v>4.28</v>
      </c>
      <c r="T27" s="124"/>
      <c r="U27" s="124"/>
      <c r="V27" s="156">
        <f>ROUND((SUM(V10:V26))/1,2)</f>
        <v>0</v>
      </c>
      <c r="W27" s="124"/>
      <c r="X27" s="124"/>
      <c r="Y27" s="124"/>
      <c r="Z27" s="124"/>
    </row>
    <row r="28" spans="1:26" x14ac:dyDescent="0.25">
      <c r="A28" s="1"/>
      <c r="B28" s="1"/>
      <c r="C28" s="1"/>
      <c r="D28" s="1"/>
      <c r="E28" s="1"/>
      <c r="F28" s="139"/>
      <c r="G28" s="140"/>
      <c r="H28" s="140"/>
      <c r="I28" s="140"/>
      <c r="J28" s="1"/>
      <c r="K28" s="1"/>
      <c r="L28" s="1"/>
      <c r="M28" s="1"/>
      <c r="N28" s="1"/>
      <c r="O28" s="1"/>
      <c r="P28" s="1"/>
      <c r="Q28" s="1"/>
      <c r="R28" s="1"/>
      <c r="S28" s="1"/>
      <c r="V28" s="1"/>
    </row>
    <row r="29" spans="1:26" x14ac:dyDescent="0.25">
      <c r="A29" s="55"/>
      <c r="B29" s="55"/>
      <c r="C29" s="147" t="s">
        <v>128</v>
      </c>
      <c r="D29" s="146" t="s">
        <v>70</v>
      </c>
      <c r="E29" s="55"/>
      <c r="F29" s="145"/>
      <c r="G29" s="68"/>
      <c r="H29" s="68"/>
      <c r="I29" s="68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124"/>
      <c r="U29" s="124"/>
      <c r="V29" s="55"/>
      <c r="W29" s="124"/>
      <c r="X29" s="124"/>
      <c r="Y29" s="124"/>
      <c r="Z29" s="124"/>
    </row>
    <row r="30" spans="1:26" ht="25.15" customHeight="1" x14ac:dyDescent="0.25">
      <c r="A30" s="153">
        <v>17</v>
      </c>
      <c r="B30" s="148" t="s">
        <v>129</v>
      </c>
      <c r="C30" s="154" t="s">
        <v>130</v>
      </c>
      <c r="D30" s="148" t="s">
        <v>131</v>
      </c>
      <c r="E30" s="148" t="s">
        <v>101</v>
      </c>
      <c r="F30" s="149">
        <v>36</v>
      </c>
      <c r="G30" s="184"/>
      <c r="H30" s="184"/>
      <c r="I30" s="150">
        <f>ROUND(F30*(G30+H30),2)</f>
        <v>0</v>
      </c>
      <c r="J30" s="148">
        <f>ROUND(F30*(N30),2)</f>
        <v>0</v>
      </c>
      <c r="K30" s="151">
        <f>ROUND(F30*(O30),2)</f>
        <v>0</v>
      </c>
      <c r="L30" s="151">
        <f>ROUND(F30*(G30),2)</f>
        <v>0</v>
      </c>
      <c r="M30" s="151">
        <f>ROUND(F30*(H30),2)</f>
        <v>0</v>
      </c>
      <c r="N30" s="151">
        <v>0</v>
      </c>
      <c r="O30" s="151"/>
      <c r="P30" s="155">
        <v>2.0841599999999998</v>
      </c>
      <c r="Q30" s="155"/>
      <c r="R30" s="155">
        <v>2.0841599999999998</v>
      </c>
      <c r="S30" s="155">
        <f>ROUND(F30*(P30),3)</f>
        <v>75.03</v>
      </c>
      <c r="T30" s="152"/>
      <c r="U30" s="152"/>
      <c r="V30" s="155">
        <f>ROUND(F30*(X30),3)</f>
        <v>0</v>
      </c>
      <c r="X30">
        <v>0</v>
      </c>
      <c r="Z30">
        <v>0</v>
      </c>
    </row>
    <row r="31" spans="1:26" x14ac:dyDescent="0.25">
      <c r="A31" s="55"/>
      <c r="B31" s="55"/>
      <c r="C31" s="147" t="s">
        <v>128</v>
      </c>
      <c r="D31" s="146" t="s">
        <v>70</v>
      </c>
      <c r="E31" s="55"/>
      <c r="F31" s="145"/>
      <c r="G31" s="134">
        <f>ROUND((SUM(L29:L30))/1,2)</f>
        <v>0</v>
      </c>
      <c r="H31" s="134">
        <f>ROUND((SUM(M29:M30))/1,2)</f>
        <v>0</v>
      </c>
      <c r="I31" s="134">
        <f>ROUND((SUM(I29:I30))/1,2)</f>
        <v>0</v>
      </c>
      <c r="J31" s="55"/>
      <c r="K31" s="55"/>
      <c r="L31" s="55">
        <f>ROUND((SUM(L29:L30))/1,2)</f>
        <v>0</v>
      </c>
      <c r="M31" s="55">
        <f>ROUND((SUM(M29:M30))/1,2)</f>
        <v>0</v>
      </c>
      <c r="N31" s="55"/>
      <c r="O31" s="55"/>
      <c r="P31" s="156"/>
      <c r="Q31" s="55"/>
      <c r="R31" s="55"/>
      <c r="S31" s="156">
        <f>ROUND((SUM(S29:S30))/1,2)</f>
        <v>75.03</v>
      </c>
      <c r="T31" s="124"/>
      <c r="U31" s="124"/>
      <c r="V31" s="156">
        <f>ROUND((SUM(V29:V30))/1,2)</f>
        <v>0</v>
      </c>
      <c r="W31" s="124"/>
      <c r="X31" s="124"/>
      <c r="Y31" s="124"/>
      <c r="Z31" s="124"/>
    </row>
    <row r="32" spans="1:26" x14ac:dyDescent="0.25">
      <c r="A32" s="1"/>
      <c r="B32" s="1"/>
      <c r="C32" s="1"/>
      <c r="D32" s="1"/>
      <c r="E32" s="1"/>
      <c r="F32" s="139"/>
      <c r="G32" s="140"/>
      <c r="H32" s="140"/>
      <c r="I32" s="140"/>
      <c r="J32" s="1"/>
      <c r="K32" s="1"/>
      <c r="L32" s="1"/>
      <c r="M32" s="1"/>
      <c r="N32" s="1"/>
      <c r="O32" s="1"/>
      <c r="P32" s="1"/>
      <c r="Q32" s="1"/>
      <c r="R32" s="1"/>
      <c r="S32" s="1"/>
      <c r="V32" s="1"/>
    </row>
    <row r="33" spans="1:26" x14ac:dyDescent="0.25">
      <c r="A33" s="55"/>
      <c r="B33" s="55"/>
      <c r="C33" s="147" t="s">
        <v>132</v>
      </c>
      <c r="D33" s="146" t="s">
        <v>71</v>
      </c>
      <c r="E33" s="55"/>
      <c r="F33" s="145"/>
      <c r="G33" s="68"/>
      <c r="H33" s="68"/>
      <c r="I33" s="68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124"/>
      <c r="U33" s="124"/>
      <c r="V33" s="55"/>
      <c r="W33" s="124"/>
      <c r="X33" s="124"/>
      <c r="Y33" s="124"/>
      <c r="Z33" s="124"/>
    </row>
    <row r="34" spans="1:26" ht="25.15" customHeight="1" x14ac:dyDescent="0.25">
      <c r="A34" s="153">
        <v>18</v>
      </c>
      <c r="B34" s="148" t="s">
        <v>133</v>
      </c>
      <c r="C34" s="154" t="s">
        <v>134</v>
      </c>
      <c r="D34" s="148" t="s">
        <v>135</v>
      </c>
      <c r="E34" s="148" t="s">
        <v>136</v>
      </c>
      <c r="F34" s="149">
        <v>106.37482749999999</v>
      </c>
      <c r="G34" s="184"/>
      <c r="H34" s="184"/>
      <c r="I34" s="150">
        <f>ROUND(F34*(G34+H34),2)</f>
        <v>0</v>
      </c>
      <c r="J34" s="148">
        <f>ROUND(F34*(N34),2)</f>
        <v>0</v>
      </c>
      <c r="K34" s="151">
        <f>ROUND(F34*(O34),2)</f>
        <v>0</v>
      </c>
      <c r="L34" s="151">
        <f>ROUND(F34*(G34),2)</f>
        <v>0</v>
      </c>
      <c r="M34" s="151">
        <f>ROUND(F34*(H34),2)</f>
        <v>0</v>
      </c>
      <c r="N34" s="151">
        <v>0</v>
      </c>
      <c r="O34" s="151"/>
      <c r="P34" s="155">
        <v>0</v>
      </c>
      <c r="Q34" s="155"/>
      <c r="R34" s="155">
        <v>0</v>
      </c>
      <c r="S34" s="155">
        <f>ROUND(F34*(P34),3)</f>
        <v>0</v>
      </c>
      <c r="T34" s="152"/>
      <c r="U34" s="152"/>
      <c r="V34" s="155">
        <f>ROUND(F34*(X34),3)</f>
        <v>0</v>
      </c>
      <c r="X34">
        <v>0</v>
      </c>
      <c r="Z34">
        <v>0</v>
      </c>
    </row>
    <row r="35" spans="1:26" x14ac:dyDescent="0.25">
      <c r="A35" s="55"/>
      <c r="B35" s="55"/>
      <c r="C35" s="147" t="s">
        <v>132</v>
      </c>
      <c r="D35" s="146" t="s">
        <v>71</v>
      </c>
      <c r="E35" s="55"/>
      <c r="F35" s="145"/>
      <c r="G35" s="134">
        <f>ROUND((SUM(L33:L34))/1,2)</f>
        <v>0</v>
      </c>
      <c r="H35" s="134">
        <f>ROUND((SUM(M33:M34))/1,2)</f>
        <v>0</v>
      </c>
      <c r="I35" s="134">
        <f>ROUND((SUM(I33:I34))/1,2)</f>
        <v>0</v>
      </c>
      <c r="J35" s="55"/>
      <c r="K35" s="55"/>
      <c r="L35" s="55">
        <f>ROUND((SUM(L33:L34))/1,2)</f>
        <v>0</v>
      </c>
      <c r="M35" s="55">
        <f>ROUND((SUM(M33:M34))/1,2)</f>
        <v>0</v>
      </c>
      <c r="N35" s="55"/>
      <c r="O35" s="55"/>
      <c r="P35" s="156"/>
      <c r="Q35" s="1"/>
      <c r="R35" s="1"/>
      <c r="S35" s="156">
        <f>ROUND((SUM(S33:S34))/1,2)</f>
        <v>0</v>
      </c>
      <c r="T35" s="157"/>
      <c r="U35" s="157"/>
      <c r="V35" s="156">
        <f>ROUND((SUM(V33:V34))/1,2)</f>
        <v>0</v>
      </c>
    </row>
    <row r="36" spans="1:26" x14ac:dyDescent="0.25">
      <c r="A36" s="1"/>
      <c r="B36" s="1"/>
      <c r="C36" s="1"/>
      <c r="D36" s="1"/>
      <c r="E36" s="1"/>
      <c r="F36" s="139"/>
      <c r="G36" s="140"/>
      <c r="H36" s="140"/>
      <c r="I36" s="140"/>
      <c r="J36" s="1"/>
      <c r="K36" s="1"/>
      <c r="L36" s="1"/>
      <c r="M36" s="1"/>
      <c r="N36" s="1"/>
      <c r="O36" s="1"/>
      <c r="P36" s="1"/>
      <c r="Q36" s="1"/>
      <c r="R36" s="1"/>
      <c r="S36" s="1"/>
      <c r="V36" s="1"/>
    </row>
    <row r="37" spans="1:26" x14ac:dyDescent="0.25">
      <c r="A37" s="55"/>
      <c r="B37" s="55"/>
      <c r="C37" s="55"/>
      <c r="D37" s="131" t="s">
        <v>68</v>
      </c>
      <c r="E37" s="55"/>
      <c r="F37" s="145"/>
      <c r="G37" s="134">
        <f>ROUND((SUM(L9:L36))/2,2)</f>
        <v>0</v>
      </c>
      <c r="H37" s="134">
        <f>ROUND((SUM(M9:M36))/2,2)</f>
        <v>0</v>
      </c>
      <c r="I37" s="134">
        <f>ROUND((SUM(I9:I36))/2,2)</f>
        <v>0</v>
      </c>
      <c r="J37" s="55"/>
      <c r="K37" s="55"/>
      <c r="L37" s="55">
        <f>ROUND((SUM(L9:L36))/2,2)</f>
        <v>0</v>
      </c>
      <c r="M37" s="55">
        <f>ROUND((SUM(M9:M36))/2,2)</f>
        <v>0</v>
      </c>
      <c r="N37" s="55"/>
      <c r="O37" s="55"/>
      <c r="P37" s="156"/>
      <c r="Q37" s="1"/>
      <c r="R37" s="1"/>
      <c r="S37" s="156">
        <f>ROUND((SUM(S9:S36))/2,2)</f>
        <v>79.31</v>
      </c>
      <c r="V37" s="156">
        <f>ROUND((SUM(V9:V36))/2,2)</f>
        <v>0</v>
      </c>
    </row>
    <row r="38" spans="1:26" x14ac:dyDescent="0.25">
      <c r="A38" s="158"/>
      <c r="B38" s="158"/>
      <c r="C38" s="158"/>
      <c r="D38" s="158" t="s">
        <v>72</v>
      </c>
      <c r="E38" s="158"/>
      <c r="F38" s="159"/>
      <c r="G38" s="160">
        <f>ROUND((SUM(L9:L37))/3,2)</f>
        <v>0</v>
      </c>
      <c r="H38" s="160">
        <f>ROUND((SUM(M9:M37))/3,2)</f>
        <v>0</v>
      </c>
      <c r="I38" s="160">
        <f>ROUND((SUM(I9:I37))/3,2)</f>
        <v>0</v>
      </c>
      <c r="J38" s="158"/>
      <c r="K38" s="160">
        <f>ROUND((SUM(K9:K37))/3,2)</f>
        <v>0</v>
      </c>
      <c r="L38" s="158">
        <f>ROUND((SUM(L9:L37))/3,2)</f>
        <v>0</v>
      </c>
      <c r="M38" s="158">
        <f>ROUND((SUM(M9:M37))/3,2)</f>
        <v>0</v>
      </c>
      <c r="N38" s="158"/>
      <c r="O38" s="158"/>
      <c r="P38" s="159"/>
      <c r="Q38" s="158"/>
      <c r="R38" s="160"/>
      <c r="S38" s="159">
        <f>ROUND((SUM(S9:S37))/3,2)</f>
        <v>79.31</v>
      </c>
      <c r="T38" s="161"/>
      <c r="U38" s="161"/>
      <c r="V38" s="159">
        <f>ROUND((SUM(V9:V37))/3,2)</f>
        <v>0</v>
      </c>
      <c r="X38" s="135"/>
      <c r="Y38">
        <f>(SUM(Y9:Y37))</f>
        <v>0</v>
      </c>
      <c r="Z38">
        <f>(SUM(Z9:Z37))</f>
        <v>0</v>
      </c>
    </row>
    <row r="39" spans="1:26" x14ac:dyDescent="0.25"/>
    <row r="40" spans="1:26" x14ac:dyDescent="0.25"/>
    <row r="41" spans="1:26" x14ac:dyDescent="0.25"/>
    <row r="42" spans="1:26" x14ac:dyDescent="0.25"/>
    <row r="43" spans="1:26" x14ac:dyDescent="0.25"/>
  </sheetData>
  <mergeCells count="3">
    <mergeCell ref="C1:H1"/>
    <mergeCell ref="C2:H2"/>
    <mergeCell ref="C3:H3"/>
  </mergeCells>
  <printOptions horizontalCentered="1" gridLines="1"/>
  <pageMargins left="1.1111111111111112E-2" right="1.1111111111111112E-2" top="0.75" bottom="0.75" header="0.3" footer="0.3"/>
  <pageSetup paperSize="9" scale="69" orientation="portrait" horizontalDpi="4294967295" verticalDpi="4294967295" r:id="rId1"/>
  <headerFooter>
    <oddHeader>&amp;C&amp;"-,Tučné"&amp; Rozpočet Lesná cesta ROZTOKY - zvážnica / Lesná cesta ROZTOKY - zvážnica&amp;RPríloha č.1</oddHeader>
    <oddFooter>&amp;RStrana &amp;P z &amp;N    &amp;L&amp;7Spracované systémom Systematic® Kalkulus,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2</vt:i4>
      </vt:variant>
    </vt:vector>
  </HeadingPairs>
  <TitlesOfParts>
    <vt:vector size="3" baseType="lpstr">
      <vt:lpstr>Roztoky_Výkaz_výmer</vt:lpstr>
      <vt:lpstr>'Rekap 1085'!Názvy_tlače</vt:lpstr>
      <vt:lpstr>Roztoky_Výkaz_výmer!Názvy_tlače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Vanyo</dc:creator>
  <cp:lastModifiedBy>Vanyo, Maroš</cp:lastModifiedBy>
  <cp:lastPrinted>2024-10-03T08:01:47Z</cp:lastPrinted>
  <dcterms:created xsi:type="dcterms:W3CDTF">2024-08-14T18:00:08Z</dcterms:created>
  <dcterms:modified xsi:type="dcterms:W3CDTF">2024-10-03T08:01:48Z</dcterms:modified>
</cp:coreProperties>
</file>