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https://mestokosice-my.sharepoint.com/personal/maros_vanyo_meles_kosice_sk/Documents/Pracovná plocha/Vanyo/súťaže/2025/8. Mala Lodina- Parkovisko/"/>
    </mc:Choice>
  </mc:AlternateContent>
  <xr:revisionPtr revIDLastSave="0" documentId="8_{015D4111-92E8-4C8D-AABA-A87CF2CE2FE1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Rekapitulácia stavby" sheetId="1" state="veryHidden" r:id="rId1"/>
    <sheet name="SO 02.2 - Parkovisko" sheetId="2" r:id="rId2"/>
  </sheets>
  <definedNames>
    <definedName name="_xlnm._FilterDatabase" localSheetId="1" hidden="1">'SO 02.2 - Parkovisko'!$C$131:$K$212</definedName>
    <definedName name="_xlnm.Print_Titles" localSheetId="0">'Rekapitulácia stavby'!$92:$92</definedName>
    <definedName name="_xlnm.Print_Titles" localSheetId="1">'SO 02.2 - Parkovisko'!$131:$131</definedName>
    <definedName name="_xlnm.Print_Area" localSheetId="0">'Rekapitulácia stavby'!$D$4:$AO$76,'Rekapitulácia stavby'!$C$82:$AQ$96</definedName>
    <definedName name="_xlnm.Print_Area" localSheetId="1">'SO 02.2 - Parkovisko'!$C$4:$J$76,'SO 02.2 - Parkovisko'!$C$82:$J$113,'SO 02.2 - Parkovisko'!$C$119:$J$212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9" i="2" l="1"/>
  <c r="J38" i="2"/>
  <c r="AY95" i="1"/>
  <c r="J37" i="2"/>
  <c r="AX95" i="1" s="1"/>
  <c r="BI212" i="2"/>
  <c r="BH212" i="2"/>
  <c r="BG212" i="2"/>
  <c r="BE212" i="2"/>
  <c r="T212" i="2"/>
  <c r="T211" i="2"/>
  <c r="R212" i="2"/>
  <c r="R211" i="2" s="1"/>
  <c r="P212" i="2"/>
  <c r="P211" i="2" s="1"/>
  <c r="BI210" i="2"/>
  <c r="BH210" i="2"/>
  <c r="BG210" i="2"/>
  <c r="BE210" i="2"/>
  <c r="T210" i="2"/>
  <c r="R210" i="2"/>
  <c r="P210" i="2"/>
  <c r="BI209" i="2"/>
  <c r="BH209" i="2"/>
  <c r="BG209" i="2"/>
  <c r="BE209" i="2"/>
  <c r="T209" i="2"/>
  <c r="R209" i="2"/>
  <c r="P209" i="2"/>
  <c r="BI208" i="2"/>
  <c r="BH208" i="2"/>
  <c r="BG208" i="2"/>
  <c r="BE208" i="2"/>
  <c r="T208" i="2"/>
  <c r="R208" i="2"/>
  <c r="P208" i="2"/>
  <c r="BI206" i="2"/>
  <c r="BH206" i="2"/>
  <c r="BG206" i="2"/>
  <c r="BE206" i="2"/>
  <c r="T206" i="2"/>
  <c r="R206" i="2"/>
  <c r="P206" i="2"/>
  <c r="BI205" i="2"/>
  <c r="BH205" i="2"/>
  <c r="BG205" i="2"/>
  <c r="BE205" i="2"/>
  <c r="T205" i="2"/>
  <c r="R205" i="2"/>
  <c r="P205" i="2"/>
  <c r="BI204" i="2"/>
  <c r="BH204" i="2"/>
  <c r="BG204" i="2"/>
  <c r="BE204" i="2"/>
  <c r="T204" i="2"/>
  <c r="R204" i="2"/>
  <c r="P204" i="2"/>
  <c r="BI203" i="2"/>
  <c r="BH203" i="2"/>
  <c r="BG203" i="2"/>
  <c r="BE203" i="2"/>
  <c r="T203" i="2"/>
  <c r="R203" i="2"/>
  <c r="P203" i="2"/>
  <c r="BI202" i="2"/>
  <c r="BH202" i="2"/>
  <c r="BG202" i="2"/>
  <c r="BE202" i="2"/>
  <c r="T202" i="2"/>
  <c r="R202" i="2"/>
  <c r="P202" i="2"/>
  <c r="BI201" i="2"/>
  <c r="BH201" i="2"/>
  <c r="BG201" i="2"/>
  <c r="BE201" i="2"/>
  <c r="T201" i="2"/>
  <c r="R201" i="2"/>
  <c r="P201" i="2"/>
  <c r="BI200" i="2"/>
  <c r="BH200" i="2"/>
  <c r="BG200" i="2"/>
  <c r="BE200" i="2"/>
  <c r="T200" i="2"/>
  <c r="R200" i="2"/>
  <c r="P200" i="2"/>
  <c r="BI199" i="2"/>
  <c r="BH199" i="2"/>
  <c r="BG199" i="2"/>
  <c r="BE199" i="2"/>
  <c r="T199" i="2"/>
  <c r="R199" i="2"/>
  <c r="P199" i="2"/>
  <c r="BI198" i="2"/>
  <c r="BH198" i="2"/>
  <c r="BG198" i="2"/>
  <c r="BE198" i="2"/>
  <c r="T198" i="2"/>
  <c r="R198" i="2"/>
  <c r="P198" i="2"/>
  <c r="BI196" i="2"/>
  <c r="BH196" i="2"/>
  <c r="BG196" i="2"/>
  <c r="BE196" i="2"/>
  <c r="T196" i="2"/>
  <c r="R196" i="2"/>
  <c r="P196" i="2"/>
  <c r="BI194" i="2"/>
  <c r="BH194" i="2"/>
  <c r="BG194" i="2"/>
  <c r="BE194" i="2"/>
  <c r="T194" i="2"/>
  <c r="R194" i="2"/>
  <c r="P194" i="2"/>
  <c r="BI192" i="2"/>
  <c r="BH192" i="2"/>
  <c r="BG192" i="2"/>
  <c r="BE192" i="2"/>
  <c r="T192" i="2"/>
  <c r="R192" i="2"/>
  <c r="P192" i="2"/>
  <c r="BI191" i="2"/>
  <c r="BH191" i="2"/>
  <c r="BG191" i="2"/>
  <c r="BE191" i="2"/>
  <c r="T191" i="2"/>
  <c r="R191" i="2"/>
  <c r="P191" i="2"/>
  <c r="BI189" i="2"/>
  <c r="BH189" i="2"/>
  <c r="BG189" i="2"/>
  <c r="BE189" i="2"/>
  <c r="T189" i="2"/>
  <c r="R189" i="2"/>
  <c r="P189" i="2"/>
  <c r="BI188" i="2"/>
  <c r="BH188" i="2"/>
  <c r="BG188" i="2"/>
  <c r="BE188" i="2"/>
  <c r="T188" i="2"/>
  <c r="R188" i="2"/>
  <c r="P188" i="2"/>
  <c r="BI186" i="2"/>
  <c r="BH186" i="2"/>
  <c r="BG186" i="2"/>
  <c r="BE186" i="2"/>
  <c r="T186" i="2"/>
  <c r="R186" i="2"/>
  <c r="P186" i="2"/>
  <c r="BI185" i="2"/>
  <c r="BH185" i="2"/>
  <c r="BG185" i="2"/>
  <c r="BE185" i="2"/>
  <c r="T185" i="2"/>
  <c r="R185" i="2"/>
  <c r="P185" i="2"/>
  <c r="BI184" i="2"/>
  <c r="BH184" i="2"/>
  <c r="BG184" i="2"/>
  <c r="BE184" i="2"/>
  <c r="T184" i="2"/>
  <c r="R184" i="2"/>
  <c r="P184" i="2"/>
  <c r="BI183" i="2"/>
  <c r="BH183" i="2"/>
  <c r="BG183" i="2"/>
  <c r="BE183" i="2"/>
  <c r="T183" i="2"/>
  <c r="R183" i="2"/>
  <c r="P183" i="2"/>
  <c r="BI181" i="2"/>
  <c r="BH181" i="2"/>
  <c r="BG181" i="2"/>
  <c r="BE181" i="2"/>
  <c r="T181" i="2"/>
  <c r="R181" i="2"/>
  <c r="P181" i="2"/>
  <c r="BI180" i="2"/>
  <c r="BH180" i="2"/>
  <c r="BG180" i="2"/>
  <c r="BE180" i="2"/>
  <c r="T180" i="2"/>
  <c r="R180" i="2"/>
  <c r="P180" i="2"/>
  <c r="BI179" i="2"/>
  <c r="BH179" i="2"/>
  <c r="BG179" i="2"/>
  <c r="BE179" i="2"/>
  <c r="T179" i="2"/>
  <c r="R179" i="2"/>
  <c r="P179" i="2"/>
  <c r="BI178" i="2"/>
  <c r="BH178" i="2"/>
  <c r="BG178" i="2"/>
  <c r="BE178" i="2"/>
  <c r="T178" i="2"/>
  <c r="R178" i="2"/>
  <c r="P178" i="2"/>
  <c r="BI177" i="2"/>
  <c r="BH177" i="2"/>
  <c r="BG177" i="2"/>
  <c r="BE177" i="2"/>
  <c r="T177" i="2"/>
  <c r="R177" i="2"/>
  <c r="P177" i="2"/>
  <c r="BI176" i="2"/>
  <c r="BH176" i="2"/>
  <c r="BG176" i="2"/>
  <c r="BE176" i="2"/>
  <c r="T176" i="2"/>
  <c r="R176" i="2"/>
  <c r="P176" i="2"/>
  <c r="BI175" i="2"/>
  <c r="BH175" i="2"/>
  <c r="BG175" i="2"/>
  <c r="BE175" i="2"/>
  <c r="T175" i="2"/>
  <c r="R175" i="2"/>
  <c r="P175" i="2"/>
  <c r="BI174" i="2"/>
  <c r="BH174" i="2"/>
  <c r="BG174" i="2"/>
  <c r="BE174" i="2"/>
  <c r="T174" i="2"/>
  <c r="R174" i="2"/>
  <c r="P174" i="2"/>
  <c r="BI173" i="2"/>
  <c r="BH173" i="2"/>
  <c r="BG173" i="2"/>
  <c r="BE173" i="2"/>
  <c r="T173" i="2"/>
  <c r="R173" i="2"/>
  <c r="P173" i="2"/>
  <c r="BI171" i="2"/>
  <c r="BH171" i="2"/>
  <c r="BG171" i="2"/>
  <c r="BE171" i="2"/>
  <c r="T171" i="2"/>
  <c r="R171" i="2"/>
  <c r="P171" i="2"/>
  <c r="BI170" i="2"/>
  <c r="BH170" i="2"/>
  <c r="BG170" i="2"/>
  <c r="BE170" i="2"/>
  <c r="T170" i="2"/>
  <c r="R170" i="2"/>
  <c r="P170" i="2"/>
  <c r="BI169" i="2"/>
  <c r="BH169" i="2"/>
  <c r="BG169" i="2"/>
  <c r="BE169" i="2"/>
  <c r="T169" i="2"/>
  <c r="R169" i="2"/>
  <c r="P169" i="2"/>
  <c r="BI168" i="2"/>
  <c r="BH168" i="2"/>
  <c r="BG168" i="2"/>
  <c r="BE168" i="2"/>
  <c r="T168" i="2"/>
  <c r="R168" i="2"/>
  <c r="P168" i="2"/>
  <c r="BI167" i="2"/>
  <c r="BH167" i="2"/>
  <c r="BG167" i="2"/>
  <c r="BE167" i="2"/>
  <c r="T167" i="2"/>
  <c r="R167" i="2"/>
  <c r="P167" i="2"/>
  <c r="BI165" i="2"/>
  <c r="BH165" i="2"/>
  <c r="BG165" i="2"/>
  <c r="BE165" i="2"/>
  <c r="T165" i="2"/>
  <c r="R165" i="2"/>
  <c r="P165" i="2"/>
  <c r="BI164" i="2"/>
  <c r="BH164" i="2"/>
  <c r="BG164" i="2"/>
  <c r="BE164" i="2"/>
  <c r="T164" i="2"/>
  <c r="R164" i="2"/>
  <c r="P164" i="2"/>
  <c r="BI163" i="2"/>
  <c r="BH163" i="2"/>
  <c r="BG163" i="2"/>
  <c r="BE163" i="2"/>
  <c r="T163" i="2"/>
  <c r="R163" i="2"/>
  <c r="P163" i="2"/>
  <c r="BI162" i="2"/>
  <c r="BH162" i="2"/>
  <c r="BG162" i="2"/>
  <c r="BE162" i="2"/>
  <c r="T162" i="2"/>
  <c r="R162" i="2"/>
  <c r="P162" i="2"/>
  <c r="BI161" i="2"/>
  <c r="BH161" i="2"/>
  <c r="BG161" i="2"/>
  <c r="BE161" i="2"/>
  <c r="T161" i="2"/>
  <c r="R161" i="2"/>
  <c r="P161" i="2"/>
  <c r="BI160" i="2"/>
  <c r="BH160" i="2"/>
  <c r="BG160" i="2"/>
  <c r="BE160" i="2"/>
  <c r="T160" i="2"/>
  <c r="R160" i="2"/>
  <c r="P160" i="2"/>
  <c r="BI159" i="2"/>
  <c r="BH159" i="2"/>
  <c r="BG159" i="2"/>
  <c r="BE159" i="2"/>
  <c r="T159" i="2"/>
  <c r="R159" i="2"/>
  <c r="P159" i="2"/>
  <c r="BI158" i="2"/>
  <c r="BH158" i="2"/>
  <c r="BG158" i="2"/>
  <c r="BE158" i="2"/>
  <c r="T158" i="2"/>
  <c r="R158" i="2"/>
  <c r="P158" i="2"/>
  <c r="BI156" i="2"/>
  <c r="BH156" i="2"/>
  <c r="BG156" i="2"/>
  <c r="BE156" i="2"/>
  <c r="T156" i="2"/>
  <c r="R156" i="2"/>
  <c r="P156" i="2"/>
  <c r="BI154" i="2"/>
  <c r="BH154" i="2"/>
  <c r="BG154" i="2"/>
  <c r="BE154" i="2"/>
  <c r="T154" i="2"/>
  <c r="R154" i="2"/>
  <c r="P154" i="2"/>
  <c r="BI152" i="2"/>
  <c r="BH152" i="2"/>
  <c r="BG152" i="2"/>
  <c r="BE152" i="2"/>
  <c r="T152" i="2"/>
  <c r="R152" i="2"/>
  <c r="P152" i="2"/>
  <c r="BI151" i="2"/>
  <c r="BH151" i="2"/>
  <c r="BG151" i="2"/>
  <c r="BE151" i="2"/>
  <c r="T151" i="2"/>
  <c r="R151" i="2"/>
  <c r="P151" i="2"/>
  <c r="BI149" i="2"/>
  <c r="BH149" i="2"/>
  <c r="BG149" i="2"/>
  <c r="BE149" i="2"/>
  <c r="T149" i="2"/>
  <c r="R149" i="2"/>
  <c r="P149" i="2"/>
  <c r="BI147" i="2"/>
  <c r="BH147" i="2"/>
  <c r="BG147" i="2"/>
  <c r="BE147" i="2"/>
  <c r="T147" i="2"/>
  <c r="R147" i="2"/>
  <c r="P147" i="2"/>
  <c r="BI146" i="2"/>
  <c r="BH146" i="2"/>
  <c r="BG146" i="2"/>
  <c r="BE146" i="2"/>
  <c r="T146" i="2"/>
  <c r="R146" i="2"/>
  <c r="P146" i="2"/>
  <c r="BI145" i="2"/>
  <c r="BH145" i="2"/>
  <c r="BG145" i="2"/>
  <c r="BE145" i="2"/>
  <c r="T145" i="2"/>
  <c r="R145" i="2"/>
  <c r="P145" i="2"/>
  <c r="BI143" i="2"/>
  <c r="BH143" i="2"/>
  <c r="BG143" i="2"/>
  <c r="BE143" i="2"/>
  <c r="T143" i="2"/>
  <c r="R143" i="2"/>
  <c r="P143" i="2"/>
  <c r="BI141" i="2"/>
  <c r="BH141" i="2"/>
  <c r="BG141" i="2"/>
  <c r="BE141" i="2"/>
  <c r="T141" i="2"/>
  <c r="R141" i="2"/>
  <c r="P141" i="2"/>
  <c r="BI140" i="2"/>
  <c r="BH140" i="2"/>
  <c r="BG140" i="2"/>
  <c r="BE140" i="2"/>
  <c r="T140" i="2"/>
  <c r="R140" i="2"/>
  <c r="P140" i="2"/>
  <c r="BI139" i="2"/>
  <c r="BH139" i="2"/>
  <c r="BG139" i="2"/>
  <c r="BE139" i="2"/>
  <c r="T139" i="2"/>
  <c r="R139" i="2"/>
  <c r="P139" i="2"/>
  <c r="BI138" i="2"/>
  <c r="BH138" i="2"/>
  <c r="BG138" i="2"/>
  <c r="BE138" i="2"/>
  <c r="T138" i="2"/>
  <c r="R138" i="2"/>
  <c r="P138" i="2"/>
  <c r="BI137" i="2"/>
  <c r="BH137" i="2"/>
  <c r="BG137" i="2"/>
  <c r="BE137" i="2"/>
  <c r="T137" i="2"/>
  <c r="R137" i="2"/>
  <c r="P137" i="2"/>
  <c r="BI136" i="2"/>
  <c r="BH136" i="2"/>
  <c r="BG136" i="2"/>
  <c r="BE136" i="2"/>
  <c r="T136" i="2"/>
  <c r="R136" i="2"/>
  <c r="P136" i="2"/>
  <c r="BI135" i="2"/>
  <c r="BH135" i="2"/>
  <c r="BG135" i="2"/>
  <c r="BE135" i="2"/>
  <c r="T135" i="2"/>
  <c r="R135" i="2"/>
  <c r="P135" i="2"/>
  <c r="J128" i="2"/>
  <c r="F128" i="2"/>
  <c r="F126" i="2"/>
  <c r="E124" i="2"/>
  <c r="BI111" i="2"/>
  <c r="BH111" i="2"/>
  <c r="BG111" i="2"/>
  <c r="BE111" i="2"/>
  <c r="BI110" i="2"/>
  <c r="BH110" i="2"/>
  <c r="BG110" i="2"/>
  <c r="BF110" i="2"/>
  <c r="BE110" i="2"/>
  <c r="BI109" i="2"/>
  <c r="BH109" i="2"/>
  <c r="BG109" i="2"/>
  <c r="BF109" i="2"/>
  <c r="BE109" i="2"/>
  <c r="BI108" i="2"/>
  <c r="BH108" i="2"/>
  <c r="BG108" i="2"/>
  <c r="BF108" i="2"/>
  <c r="BE108" i="2"/>
  <c r="BI107" i="2"/>
  <c r="BH107" i="2"/>
  <c r="BG107" i="2"/>
  <c r="BF107" i="2"/>
  <c r="BE107" i="2"/>
  <c r="BI106" i="2"/>
  <c r="BH106" i="2"/>
  <c r="BG106" i="2"/>
  <c r="BF106" i="2"/>
  <c r="BE106" i="2"/>
  <c r="J91" i="2"/>
  <c r="F91" i="2"/>
  <c r="F89" i="2"/>
  <c r="E87" i="2"/>
  <c r="J24" i="2"/>
  <c r="E24" i="2"/>
  <c r="J92" i="2" s="1"/>
  <c r="J23" i="2"/>
  <c r="J18" i="2"/>
  <c r="E18" i="2"/>
  <c r="F129" i="2"/>
  <c r="J17" i="2"/>
  <c r="J126" i="2"/>
  <c r="E7" i="2"/>
  <c r="E85" i="2" s="1"/>
  <c r="L90" i="1"/>
  <c r="AM90" i="1"/>
  <c r="AM89" i="1"/>
  <c r="L89" i="1"/>
  <c r="AM87" i="1"/>
  <c r="L87" i="1"/>
  <c r="L85" i="1"/>
  <c r="L84" i="1"/>
  <c r="BK191" i="2"/>
  <c r="BK181" i="2"/>
  <c r="J173" i="2"/>
  <c r="J167" i="2"/>
  <c r="J156" i="2"/>
  <c r="BK140" i="2"/>
  <c r="BK212" i="2"/>
  <c r="BK206" i="2"/>
  <c r="J202" i="2"/>
  <c r="BK198" i="2"/>
  <c r="BK192" i="2"/>
  <c r="BK183" i="2"/>
  <c r="BK175" i="2"/>
  <c r="BK170" i="2"/>
  <c r="BK156" i="2"/>
  <c r="J145" i="2"/>
  <c r="AS94" i="1"/>
  <c r="BK209" i="2"/>
  <c r="J203" i="2"/>
  <c r="J200" i="2"/>
  <c r="J192" i="2"/>
  <c r="J183" i="2"/>
  <c r="J177" i="2"/>
  <c r="J169" i="2"/>
  <c r="BK160" i="2"/>
  <c r="J146" i="2"/>
  <c r="BK138" i="2"/>
  <c r="J174" i="2"/>
  <c r="J162" i="2"/>
  <c r="J158" i="2"/>
  <c r="J147" i="2"/>
  <c r="BK139" i="2"/>
  <c r="BK188" i="2"/>
  <c r="J184" i="2"/>
  <c r="BK177" i="2"/>
  <c r="BK168" i="2"/>
  <c r="J160" i="2"/>
  <c r="J141" i="2"/>
  <c r="J210" i="2"/>
  <c r="BK204" i="2"/>
  <c r="J201" i="2"/>
  <c r="BK196" i="2"/>
  <c r="J189" i="2"/>
  <c r="J178" i="2"/>
  <c r="BK173" i="2"/>
  <c r="J163" i="2"/>
  <c r="J149" i="2"/>
  <c r="J136" i="2"/>
  <c r="J206" i="2"/>
  <c r="BK202" i="2"/>
  <c r="J196" i="2"/>
  <c r="J185" i="2"/>
  <c r="BK176" i="2"/>
  <c r="BK167" i="2"/>
  <c r="J151" i="2"/>
  <c r="BK141" i="2"/>
  <c r="J135" i="2"/>
  <c r="BK165" i="2"/>
  <c r="BK159" i="2"/>
  <c r="BK149" i="2"/>
  <c r="J143" i="2"/>
  <c r="J198" i="2"/>
  <c r="BK185" i="2"/>
  <c r="BK179" i="2"/>
  <c r="BK169" i="2"/>
  <c r="J164" i="2"/>
  <c r="BK147" i="2"/>
  <c r="BK135" i="2"/>
  <c r="J208" i="2"/>
  <c r="BK203" i="2"/>
  <c r="BK200" i="2"/>
  <c r="J191" i="2"/>
  <c r="J181" i="2"/>
  <c r="J176" i="2"/>
  <c r="BK171" i="2"/>
  <c r="BK158" i="2"/>
  <c r="J139" i="2"/>
  <c r="BK210" i="2"/>
  <c r="J205" i="2"/>
  <c r="BK201" i="2"/>
  <c r="J194" i="2"/>
  <c r="BK184" i="2"/>
  <c r="BK180" i="2"/>
  <c r="J175" i="2"/>
  <c r="BK164" i="2"/>
  <c r="J159" i="2"/>
  <c r="BK143" i="2"/>
  <c r="J137" i="2"/>
  <c r="BK163" i="2"/>
  <c r="BK154" i="2"/>
  <c r="BK146" i="2"/>
  <c r="J138" i="2"/>
  <c r="BK189" i="2"/>
  <c r="J186" i="2"/>
  <c r="J180" i="2"/>
  <c r="J171" i="2"/>
  <c r="J165" i="2"/>
  <c r="J154" i="2"/>
  <c r="J209" i="2"/>
  <c r="BK205" i="2"/>
  <c r="J199" i="2"/>
  <c r="BK194" i="2"/>
  <c r="BK186" i="2"/>
  <c r="J179" i="2"/>
  <c r="BK174" i="2"/>
  <c r="BK162" i="2"/>
  <c r="BK152" i="2"/>
  <c r="J212" i="2"/>
  <c r="BK208" i="2"/>
  <c r="J204" i="2"/>
  <c r="BK199" i="2"/>
  <c r="J188" i="2"/>
  <c r="BK178" i="2"/>
  <c r="J170" i="2"/>
  <c r="BK161" i="2"/>
  <c r="J152" i="2"/>
  <c r="J140" i="2"/>
  <c r="BK136" i="2"/>
  <c r="J168" i="2"/>
  <c r="J161" i="2"/>
  <c r="BK151" i="2"/>
  <c r="BK145" i="2"/>
  <c r="BK137" i="2"/>
  <c r="R134" i="2" l="1"/>
  <c r="P150" i="2"/>
  <c r="BK172" i="2"/>
  <c r="J172" i="2" s="1"/>
  <c r="J101" i="2" s="1"/>
  <c r="T172" i="2"/>
  <c r="BK134" i="2"/>
  <c r="T134" i="2"/>
  <c r="T150" i="2"/>
  <c r="P157" i="2"/>
  <c r="R157" i="2"/>
  <c r="R172" i="2"/>
  <c r="P134" i="2"/>
  <c r="BK150" i="2"/>
  <c r="J150" i="2" s="1"/>
  <c r="J99" i="2" s="1"/>
  <c r="R150" i="2"/>
  <c r="BK157" i="2"/>
  <c r="J157" i="2" s="1"/>
  <c r="J100" i="2" s="1"/>
  <c r="T157" i="2"/>
  <c r="P172" i="2"/>
  <c r="BK211" i="2"/>
  <c r="J211" i="2"/>
  <c r="J102" i="2" s="1"/>
  <c r="BF146" i="2"/>
  <c r="BF161" i="2"/>
  <c r="BF162" i="2"/>
  <c r="BF163" i="2"/>
  <c r="BF167" i="2"/>
  <c r="BF173" i="2"/>
  <c r="J89" i="2"/>
  <c r="F92" i="2"/>
  <c r="E122" i="2"/>
  <c r="BF135" i="2"/>
  <c r="BF137" i="2"/>
  <c r="BF139" i="2"/>
  <c r="BF149" i="2"/>
  <c r="BF151" i="2"/>
  <c r="BF156" i="2"/>
  <c r="BF158" i="2"/>
  <c r="BF168" i="2"/>
  <c r="BF169" i="2"/>
  <c r="BF174" i="2"/>
  <c r="BF175" i="2"/>
  <c r="BF178" i="2"/>
  <c r="BF179" i="2"/>
  <c r="BF180" i="2"/>
  <c r="BF185" i="2"/>
  <c r="BF188" i="2"/>
  <c r="BF189" i="2"/>
  <c r="BF199" i="2"/>
  <c r="BF204" i="2"/>
  <c r="BF208" i="2"/>
  <c r="BF210" i="2"/>
  <c r="BF212" i="2"/>
  <c r="J129" i="2"/>
  <c r="BF136" i="2"/>
  <c r="BF138" i="2"/>
  <c r="BF143" i="2"/>
  <c r="BF147" i="2"/>
  <c r="BF160" i="2"/>
  <c r="BF171" i="2"/>
  <c r="BF177" i="2"/>
  <c r="BF183" i="2"/>
  <c r="BF184" i="2"/>
  <c r="BF186" i="2"/>
  <c r="BF194" i="2"/>
  <c r="BF198" i="2"/>
  <c r="BF200" i="2"/>
  <c r="BF201" i="2"/>
  <c r="BF202" i="2"/>
  <c r="BF203" i="2"/>
  <c r="BF205" i="2"/>
  <c r="BF206" i="2"/>
  <c r="BF209" i="2"/>
  <c r="BF140" i="2"/>
  <c r="BF141" i="2"/>
  <c r="BF145" i="2"/>
  <c r="BF152" i="2"/>
  <c r="BF154" i="2"/>
  <c r="BF159" i="2"/>
  <c r="BF164" i="2"/>
  <c r="BF165" i="2"/>
  <c r="BF170" i="2"/>
  <c r="BF176" i="2"/>
  <c r="BF181" i="2"/>
  <c r="BF191" i="2"/>
  <c r="BF192" i="2"/>
  <c r="BF196" i="2"/>
  <c r="AZ95" i="1"/>
  <c r="AZ94" i="1" s="1"/>
  <c r="W29" i="1" s="1"/>
  <c r="F39" i="2"/>
  <c r="BD95" i="1" s="1"/>
  <c r="BD94" i="1" s="1"/>
  <c r="W33" i="1" s="1"/>
  <c r="F38" i="2"/>
  <c r="BC95" i="1" s="1"/>
  <c r="BC94" i="1" s="1"/>
  <c r="AY94" i="1" s="1"/>
  <c r="F37" i="2"/>
  <c r="BB95" i="1" s="1"/>
  <c r="BB94" i="1" s="1"/>
  <c r="AX94" i="1" s="1"/>
  <c r="AV95" i="1"/>
  <c r="T133" i="2" l="1"/>
  <c r="T132" i="2"/>
  <c r="P133" i="2"/>
  <c r="P132" i="2" s="1"/>
  <c r="AU95" i="1" s="1"/>
  <c r="AU94" i="1" s="1"/>
  <c r="BK133" i="2"/>
  <c r="J133" i="2" s="1"/>
  <c r="J97" i="2" s="1"/>
  <c r="R133" i="2"/>
  <c r="R132" i="2" s="1"/>
  <c r="J134" i="2"/>
  <c r="J98" i="2" s="1"/>
  <c r="W32" i="1"/>
  <c r="AV94" i="1"/>
  <c r="AK29" i="1" s="1"/>
  <c r="W31" i="1"/>
  <c r="BK132" i="2" l="1"/>
  <c r="J132" i="2" s="1"/>
  <c r="J96" i="2" s="1"/>
  <c r="J30" i="2" s="1"/>
  <c r="J111" i="2" s="1"/>
  <c r="J105" i="2" s="1"/>
  <c r="J113" i="2" l="1"/>
  <c r="J31" i="2"/>
  <c r="J32" i="2" s="1"/>
  <c r="AG95" i="1" s="1"/>
  <c r="AG94" i="1" s="1"/>
  <c r="AK26" i="1" s="1"/>
  <c r="BF111" i="2"/>
  <c r="J36" i="2" s="1"/>
  <c r="AW95" i="1" s="1"/>
  <c r="AT95" i="1" s="1"/>
  <c r="AN95" i="1" l="1"/>
  <c r="J41" i="2"/>
  <c r="F36" i="2"/>
  <c r="BA95" i="1" s="1"/>
  <c r="BA94" i="1" s="1"/>
  <c r="W30" i="1" s="1"/>
  <c r="AW94" i="1" l="1"/>
  <c r="AK30" i="1" s="1"/>
  <c r="AK35" i="1" s="1"/>
  <c r="AT94" i="1" l="1"/>
  <c r="AN94" i="1" s="1"/>
</calcChain>
</file>

<file path=xl/sharedStrings.xml><?xml version="1.0" encoding="utf-8"?>
<sst xmlns="http://schemas.openxmlformats.org/spreadsheetml/2006/main" count="1286" uniqueCount="395">
  <si>
    <t>Export Komplet</t>
  </si>
  <si>
    <t/>
  </si>
  <si>
    <t>2.0</t>
  </si>
  <si>
    <t>False</t>
  </si>
  <si>
    <t>{92a4bbf8-b81d-4659-942d-02ec995f686c}</t>
  </si>
  <si>
    <t>&gt;&gt;  skryté stĺpce  &lt;&lt;</t>
  </si>
  <si>
    <t>0,01</t>
  </si>
  <si>
    <t>23</t>
  </si>
  <si>
    <t>REKAPITULÁCIA STAVBY</t>
  </si>
  <si>
    <t>v ---  nižšie sa nachádzajú doplnkové a pomocné údaje k zostavám  --- v</t>
  </si>
  <si>
    <t>Návod na vyplnenie</t>
  </si>
  <si>
    <t>0,001</t>
  </si>
  <si>
    <t>Kód:</t>
  </si>
  <si>
    <t>600</t>
  </si>
  <si>
    <t>Meniť je možné iba bunky so žltým podfarbením!_x000D_
_x000D_
1) na prvom liste Rekapitulácie stavby vyplňte v zostave_x000D_
_x000D_
    a) Rekapitulácia stavby_x000D_
       - údaje o Zhotoviteľovi_x000D_
         (prenesú sa do ostatných zostáv aj v iných listoch)_x000D_
_x000D_
    b) Rekapitulácia objektov stavby_x000D_
       - potrebné Ostatné náklady_x000D_
_x000D_
2) na vybraných listoch vyplňte v zostave_x000D_
_x000D_
    a) Krycí list_x000D_
       - údaje o Zhotoviteľovi, pokiaľ sa líšia od údajov o Zhotoviteľovi na Rekapitulácii stavby_x000D_
         (údaje se prenesú do ostatných zostav v danom liste)_x000D_
_x000D_
    b) Rekapitulácia rozpočtu_x000D_
       - potrebné Ostatné náklady_x000D_
_x000D_
    c) Celkové náklady za stavbu_x000D_
       - ceny na položkách_x000D_
       - množstvo, pokiaľ má žlté podfarbenie_x000D_
       - a v prípade potreby poznámku (tá je v skrytom stĺpci)</t>
  </si>
  <si>
    <t>Stavba:</t>
  </si>
  <si>
    <t>MES Malá Lodina, administratívna budova-dopravné napojenie na miestnu cestu a parkovisko na p.č. 245-4, Mala Lodina</t>
  </si>
  <si>
    <t>JKSO:</t>
  </si>
  <si>
    <t>ČS:</t>
  </si>
  <si>
    <t>Miesto:</t>
  </si>
  <si>
    <t xml:space="preserve"> p.č. 245/4y, Malá Lodina</t>
  </si>
  <si>
    <t>Dátum:</t>
  </si>
  <si>
    <t>30. 9. 2025</t>
  </si>
  <si>
    <t>Objednávateľ:</t>
  </si>
  <si>
    <t>IČO:</t>
  </si>
  <si>
    <t xml:space="preserve">Mestské lesy a.s., Južná trieda 11, 04001 Košice </t>
  </si>
  <si>
    <t>IČ DPH:</t>
  </si>
  <si>
    <t>Zhotoviteľ:</t>
  </si>
  <si>
    <t>Vyplň údaj</t>
  </si>
  <si>
    <t>Projektant:</t>
  </si>
  <si>
    <t>Ing. Jaroslav Lipták</t>
  </si>
  <si>
    <t>True</t>
  </si>
  <si>
    <t>Spracovateľ:</t>
  </si>
  <si>
    <t xml:space="preserve"> </t>
  </si>
  <si>
    <t>Poznámka:</t>
  </si>
  <si>
    <t>Projekt pre stavebné povolenie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</si>
  <si>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</si>
  <si>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</si>
  <si>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</si>
  <si>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</si>
  <si>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</si>
  <si>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</si>
  <si>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</si>
  <si>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</si>
  <si>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</si>
  <si>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</si>
  <si>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</si>
  <si>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</si>
  <si>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</si>
  <si>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</si>
  <si>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</si>
  <si>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</si>
  <si>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</si>
  <si>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</si>
  <si>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</si>
  <si>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</si>
  <si>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</si>
  <si>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</si>
  <si>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</si>
  <si>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</si>
  <si>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</si>
  <si>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</si>
  <si>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</si>
  <si>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</si>
  <si>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</si>
  <si>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</si>
  <si>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</si>
  <si>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</si>
  <si>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</si>
  <si>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</si>
  <si>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</si>
  <si>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</si>
  <si>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</si>
  <si>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</si>
  <si>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</si>
  <si>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</si>
  <si>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</si>
  <si>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###NOIMPORT###</t>
  </si>
  <si>
    <t>IMPORT</t>
  </si>
  <si>
    <t>{00000000-0000-0000-0000-000000000000}</t>
  </si>
  <si>
    <t>/</t>
  </si>
  <si>
    <t>SO 02.2</t>
  </si>
  <si>
    <t>Parkovisko</t>
  </si>
  <si>
    <t>STA</t>
  </si>
  <si>
    <t>1</t>
  </si>
  <si>
    <t>{101d6376-bec6-4103-80c0-a65ecc5909be}</t>
  </si>
  <si>
    <t>KRYCÍ LIST ROZPOČTU</t>
  </si>
  <si>
    <t>Objekt:</t>
  </si>
  <si>
    <t>SO 02.2 - Parkovisko</t>
  </si>
  <si>
    <t>Náklady z rozpočtu</t>
  </si>
  <si>
    <t>Ostatné náklady</t>
  </si>
  <si>
    <t>REKAPITULÁCIA ROZPOČTU</t>
  </si>
  <si>
    <t>Kód dielu - Popis</t>
  </si>
  <si>
    <t>Cena celkom [EUR]</t>
  </si>
  <si>
    <t>1) Náklady z rozpočtu</t>
  </si>
  <si>
    <t>-1</t>
  </si>
  <si>
    <t>HSV - Práce a dodávky HSV</t>
  </si>
  <si>
    <t xml:space="preserve">    1 - Zemné práce</t>
  </si>
  <si>
    <t xml:space="preserve">    2 - Zakladanie</t>
  </si>
  <si>
    <t xml:space="preserve">    5 - Komunikácie</t>
  </si>
  <si>
    <t xml:space="preserve">    9 - Ostatné konštrukcie a práce-búranie</t>
  </si>
  <si>
    <t xml:space="preserve">    99 - Presun hmôt HSV</t>
  </si>
  <si>
    <t>2) Ostatné náklady</t>
  </si>
  <si>
    <t>GZS</t>
  </si>
  <si>
    <t>VRN</t>
  </si>
  <si>
    <t>2</t>
  </si>
  <si>
    <t>Projektové práce</t>
  </si>
  <si>
    <t>Sťažené podmienky</t>
  </si>
  <si>
    <t>Vplyv prostredia</t>
  </si>
  <si>
    <t>Iné VRN</t>
  </si>
  <si>
    <t>Kompletačná činnosť</t>
  </si>
  <si>
    <t>KOMPLETACNA</t>
  </si>
  <si>
    <t>Celkové náklady za stavbu 1) + 2)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</si>
  <si>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</si>
  <si>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</si>
  <si>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</si>
  <si>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</si>
  <si>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</si>
  <si>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</si>
  <si>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</si>
  <si>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</si>
  <si>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</si>
  <si>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</si>
  <si>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</si>
  <si>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</si>
  <si>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</si>
  <si>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</si>
  <si>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</si>
  <si>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Zemné práce</t>
  </si>
  <si>
    <t>K</t>
  </si>
  <si>
    <t>113107132.S</t>
  </si>
  <si>
    <t>Odstránenie krytu v ploche do 200 m2 z betónu prostého, hr. vrstvy 150 do 300 mm,  -0,50000t</t>
  </si>
  <si>
    <t>m2</t>
  </si>
  <si>
    <t>4</t>
  </si>
  <si>
    <t>-1744809780</t>
  </si>
  <si>
    <t>113107143.S</t>
  </si>
  <si>
    <t>Odstránenie krytu asfaltového v ploche do 200 m2, hr. nad 100 do 150 mm,  -0,37500t</t>
  </si>
  <si>
    <t>1970977799</t>
  </si>
  <si>
    <t>3</t>
  </si>
  <si>
    <t>122202202.S</t>
  </si>
  <si>
    <t>Odkopávka a prekopávka nezapažená pre cesty, v hornine 3 nad 100 do 1000 m3</t>
  </si>
  <si>
    <t>m3</t>
  </si>
  <si>
    <t>-1736056410</t>
  </si>
  <si>
    <t>122202209.S</t>
  </si>
  <si>
    <t>Odkopávky a prekopávky nezapažené pre cesty. Príplatok za lepivosť horniny 3</t>
  </si>
  <si>
    <t>-588597770</t>
  </si>
  <si>
    <t>5</t>
  </si>
  <si>
    <t>133211101.S</t>
  </si>
  <si>
    <t>Hĺbenie šachiet v  hornine tr. 3 súdržných - ručným náradím plocha výkopu do 4 m2</t>
  </si>
  <si>
    <t>1503581494</t>
  </si>
  <si>
    <t>6</t>
  </si>
  <si>
    <t>133211109.S</t>
  </si>
  <si>
    <t>Príplatok za lepivosť pri hĺbení šachiet ručným alebo pneumatickým náradím v horninách tr. 3</t>
  </si>
  <si>
    <t>-1962902652</t>
  </si>
  <si>
    <t>7</t>
  </si>
  <si>
    <t>162501102.S</t>
  </si>
  <si>
    <t>Vodorovné premiestnenie výkopku po spevnenej ceste z horniny tr.1-4, do 100 m3 na vzdialenosť do 3000 m</t>
  </si>
  <si>
    <t>1817395170</t>
  </si>
  <si>
    <t>VV</t>
  </si>
  <si>
    <t>68,155+0,64</t>
  </si>
  <si>
    <t>8</t>
  </si>
  <si>
    <t>162501105.S</t>
  </si>
  <si>
    <t>Vodorovné premiestnenie výkopku po spevnenej ceste z horniny tr.1-4, do 100 m3, príplatok k cene za každých ďalšich a začatých 1000 m</t>
  </si>
  <si>
    <t>-1591959849</t>
  </si>
  <si>
    <t>68,795*(10-3)</t>
  </si>
  <si>
    <t>9</t>
  </si>
  <si>
    <t>167101101.S</t>
  </si>
  <si>
    <t>Nakladanie neuľahnutého výkopku z hornín tr.1-4 do 100 m3</t>
  </si>
  <si>
    <t>1101284805</t>
  </si>
  <si>
    <t>10</t>
  </si>
  <si>
    <t>171201201.S</t>
  </si>
  <si>
    <t>Uloženie sypaniny na skládky do 100 m3</t>
  </si>
  <si>
    <t>-1007388378</t>
  </si>
  <si>
    <t>11</t>
  </si>
  <si>
    <t>171209002.S</t>
  </si>
  <si>
    <t>Poplatok za skládku - zemina a kamenivo (17 05), ostatné</t>
  </si>
  <si>
    <t>t</t>
  </si>
  <si>
    <t>-1244392643</t>
  </si>
  <si>
    <t>68,795*1,8</t>
  </si>
  <si>
    <t>12</t>
  </si>
  <si>
    <t>181101102.S</t>
  </si>
  <si>
    <t>Úprava pláne v zárezoch v hornine 1-4 so zhutnením</t>
  </si>
  <si>
    <t>-1176844210</t>
  </si>
  <si>
    <t>Zakladanie</t>
  </si>
  <si>
    <t>13</t>
  </si>
  <si>
    <t>271541021.S</t>
  </si>
  <si>
    <t>Násyp pod základové konštrukcie so zhutnením zo štrkodrvy fr. 0 - 32 mm</t>
  </si>
  <si>
    <t>797696980</t>
  </si>
  <si>
    <t>14</t>
  </si>
  <si>
    <t>275313611.S</t>
  </si>
  <si>
    <t>Betón základových pätiek, prostý tr. C 16/20</t>
  </si>
  <si>
    <t>1830778330</t>
  </si>
  <si>
    <t>0,40*0,40*0,80*4</t>
  </si>
  <si>
    <t>15</t>
  </si>
  <si>
    <t>289971212.S</t>
  </si>
  <si>
    <t>Zhotovenie vrstvy z geotextílie na upravenom povrchu sklon do 1 : 5 , šírky nad 3 do 6 m</t>
  </si>
  <si>
    <t>-1293099464</t>
  </si>
  <si>
    <t>" parkovisko " 105,47</t>
  </si>
  <si>
    <t>16</t>
  </si>
  <si>
    <t>M</t>
  </si>
  <si>
    <t>693110004710.S</t>
  </si>
  <si>
    <t>Geotextília 400 g/m2</t>
  </si>
  <si>
    <t>504853248</t>
  </si>
  <si>
    <t>Komunikácie</t>
  </si>
  <si>
    <t>17</t>
  </si>
  <si>
    <t>564801112.S</t>
  </si>
  <si>
    <t>Podklad zo štrkodrviny s rozprestretím a zhutnením, po zhutnení hr. 40 mm</t>
  </si>
  <si>
    <t>-1419346762</t>
  </si>
  <si>
    <t>18</t>
  </si>
  <si>
    <t>564831111.S</t>
  </si>
  <si>
    <t>Podklad zo štrkodrviny s rozprestretím a zhutnením, po zhutnení hr. 100 mm</t>
  </si>
  <si>
    <t>-140480641</t>
  </si>
  <si>
    <t>19</t>
  </si>
  <si>
    <t>564841112.S</t>
  </si>
  <si>
    <t>Podklad zo štrkodrviny s rozprestretím a zhutnením, po zhutnení hr. 130 mm</t>
  </si>
  <si>
    <t>-1155574387</t>
  </si>
  <si>
    <t>20</t>
  </si>
  <si>
    <t>564841113.S</t>
  </si>
  <si>
    <t>Podklad zo štrkodrviny s rozprestretím a zhutnením, po zhutnení hr. 140 mm</t>
  </si>
  <si>
    <t>1871105027</t>
  </si>
  <si>
    <t>21</t>
  </si>
  <si>
    <t>564851114.S</t>
  </si>
  <si>
    <t>Podklad zo štrkodrviny s rozprestretím a zhutnením, po zhutnení hr. 180 mm</t>
  </si>
  <si>
    <t>-1206844416</t>
  </si>
  <si>
    <t>22</t>
  </si>
  <si>
    <t>564932111.S</t>
  </si>
  <si>
    <t>Podklad z mechanicky spevneného kameniva MSK s rozprestretím a zhutnením, po zhutnení hr. 100 mm</t>
  </si>
  <si>
    <t>-1965997274</t>
  </si>
  <si>
    <t>564952114.S</t>
  </si>
  <si>
    <t>Podklad z mechanicky spevneného kameniva MSK s rozprestretím a zhutnením, po zhutnení hr. 180 mm</t>
  </si>
  <si>
    <t>27391775</t>
  </si>
  <si>
    <t>24</t>
  </si>
  <si>
    <t>564962111.S</t>
  </si>
  <si>
    <t>Podklad z mechanicky spevneného kameniva MSK s rozprestretím a zhutnením, po zhutnení hr. 200 mm</t>
  </si>
  <si>
    <t>536932921</t>
  </si>
  <si>
    <t>25</t>
  </si>
  <si>
    <t>581130315.S</t>
  </si>
  <si>
    <t>Kryt cementobetónový cestných komunikácií skupiny CB III pre TDZ IV, V a VI, hr. 200 mm</t>
  </si>
  <si>
    <t>1577548583</t>
  </si>
  <si>
    <t>26</t>
  </si>
  <si>
    <t>596911141.S</t>
  </si>
  <si>
    <t>Kladenie betónovej zámkovej dlažby komunikácií pre peších hr. 60 mm do 50 m2 so zriadením lôžka z kameniva hr. 40 mm</t>
  </si>
  <si>
    <t>904986597</t>
  </si>
  <si>
    <t>27</t>
  </si>
  <si>
    <t>592460007611</t>
  </si>
  <si>
    <t>Dlažba betónová zámková, drenážna alebo ekvivalent</t>
  </si>
  <si>
    <t>38930341</t>
  </si>
  <si>
    <t>28</t>
  </si>
  <si>
    <t>596913113.S</t>
  </si>
  <si>
    <t>Kladenie dlažby z plastových vegetačných tvárnic plochy nad 100 m2</t>
  </si>
  <si>
    <t>-1695176810</t>
  </si>
  <si>
    <t>29</t>
  </si>
  <si>
    <t>284520000411</t>
  </si>
  <si>
    <t>Zatrávňovacia plastová tvárnica 50, 330x330x50 mm, čierna, alebo ekvivalent</t>
  </si>
  <si>
    <t>ks</t>
  </si>
  <si>
    <t>160700424</t>
  </si>
  <si>
    <t>Ostatné konštrukcie a práce-búranie</t>
  </si>
  <si>
    <t>30</t>
  </si>
  <si>
    <t>914001111.S</t>
  </si>
  <si>
    <t>Osadenie a montáž cestnej zvislej dopravnej značky na stĺpik, stĺp, konzolu alebo objekt</t>
  </si>
  <si>
    <t>41448931</t>
  </si>
  <si>
    <t>31</t>
  </si>
  <si>
    <t>404410037215</t>
  </si>
  <si>
    <t>Regulačná značka ZDZ 272 "Parkovanie", Zn lisovaná, V2 - 600 x 600 mm, RA1, P3, E2, SP1</t>
  </si>
  <si>
    <t>244521404</t>
  </si>
  <si>
    <t>32</t>
  </si>
  <si>
    <t>404410175644</t>
  </si>
  <si>
    <t>Návesť ZDZ 330-52"Služby (čerpacia stanica)", Zn lisovaná, V2-600x600 mm, RA1, P3, E2, SP1</t>
  </si>
  <si>
    <t>1163529537</t>
  </si>
  <si>
    <t>33</t>
  </si>
  <si>
    <t>404410178952</t>
  </si>
  <si>
    <t>Všeobecná dodatková tabuľa ZDZ 506-110V1RA1 "Platí pre (elektromobily počas dobíjania)", rozmer 315x420 mm, Zn lisovaná,P3, E2, SP1</t>
  </si>
  <si>
    <t>-1829690916</t>
  </si>
  <si>
    <t>34</t>
  </si>
  <si>
    <t>404410178836</t>
  </si>
  <si>
    <t>Všeobecná dodatková tabuľa ZDZ 506-86V1RA1 "Platí pre (osoby so zdravotným postihnutím)", rozmer 231x420 mm, Zn lisovaná,P3, E2, SP1</t>
  </si>
  <si>
    <t>-2057204063</t>
  </si>
  <si>
    <t>35</t>
  </si>
  <si>
    <t>404410037120</t>
  </si>
  <si>
    <t>Regulačná značka ZDZ 270-20 "Zákaz zastavenia - koniec platnosti", Zn lisovaná, V2 - kruh 600 mm, RA1, P3, E2, SP1</t>
  </si>
  <si>
    <t>1457886244</t>
  </si>
  <si>
    <t>36</t>
  </si>
  <si>
    <t>404410037211</t>
  </si>
  <si>
    <t>Regulačná značka ZDZ 270-10,20 "Zákaz zastavenia(vpravo,začiatok, koniec platnosti)", Zn lisovaná, V2 -kruh 600 mm, RA1, P3, E2, SP1</t>
  </si>
  <si>
    <t>444350291</t>
  </si>
  <si>
    <t>37</t>
  </si>
  <si>
    <t>404410182154</t>
  </si>
  <si>
    <t>Špeciálna dodatková tabuľa ZDZ 531 V2RA1 "Vyhradené parkovanie", rozmer 330x600 mm, Zn lisovaná, P3, E2, SP1</t>
  </si>
  <si>
    <t>-261244133</t>
  </si>
  <si>
    <t>38</t>
  </si>
  <si>
    <t>404490008400.S</t>
  </si>
  <si>
    <t>Stĺpik Zn, d 60 mm/1 bm, pre dopravné značky</t>
  </si>
  <si>
    <t>887034314</t>
  </si>
  <si>
    <t>4*3,50</t>
  </si>
  <si>
    <t>39</t>
  </si>
  <si>
    <t>404490008600.S</t>
  </si>
  <si>
    <t>Krytka stĺpika, d 60 mm, plastová</t>
  </si>
  <si>
    <t>-1929787458</t>
  </si>
  <si>
    <t>40</t>
  </si>
  <si>
    <t>404440000100.S</t>
  </si>
  <si>
    <t>Úchyt na stĺpik, d 60 mm, križový, Zn</t>
  </si>
  <si>
    <t>-1242498476</t>
  </si>
  <si>
    <t>41</t>
  </si>
  <si>
    <t>916362112.S</t>
  </si>
  <si>
    <t>Osadenie cestného obrubníka betónového stojatého do lôžka z betónu prostého tr. C 16/20 s bočnou oporou</t>
  </si>
  <si>
    <t>m</t>
  </si>
  <si>
    <t>-473876870</t>
  </si>
  <si>
    <t>42</t>
  </si>
  <si>
    <t>592170000900.S</t>
  </si>
  <si>
    <t>Obrubník cestný rovný, lxšxv 1000x150x260 mm</t>
  </si>
  <si>
    <t>-1572395041</t>
  </si>
  <si>
    <t>152*1,01 'Prepočítané koeficientom množstva</t>
  </si>
  <si>
    <t>43</t>
  </si>
  <si>
    <t>916561112.S</t>
  </si>
  <si>
    <t>Osadenie záhonového alebo parkového obrubníka betón., do lôžka z bet. pros. tr. C 16/20 s bočnou oporou</t>
  </si>
  <si>
    <t>1888729503</t>
  </si>
  <si>
    <t>44</t>
  </si>
  <si>
    <t>592170001800.S</t>
  </si>
  <si>
    <t>Obrubník parkový, lxšxv 1000x50x200 mm</t>
  </si>
  <si>
    <t>-251257142</t>
  </si>
  <si>
    <t>15*1,01 'Prepočítané koeficientom množstva</t>
  </si>
  <si>
    <t>45</t>
  </si>
  <si>
    <t>918101112.S</t>
  </si>
  <si>
    <t>Lôžko pod obrubníky, krajníky alebo obruby z dlažobných kociek z betónu prostého tr. C 16/20</t>
  </si>
  <si>
    <t>-1511833299</t>
  </si>
  <si>
    <t>46</t>
  </si>
  <si>
    <t>919726561.S</t>
  </si>
  <si>
    <t>Tesnenie dilatačných škár trvalo pružným tmelom š. 20 mm hl. 20 mm</t>
  </si>
  <si>
    <t>-1895852817</t>
  </si>
  <si>
    <t>6,0*2</t>
  </si>
  <si>
    <t>47</t>
  </si>
  <si>
    <t>931992221.S</t>
  </si>
  <si>
    <t>Montáž vložky do dilatačnej škáry zvislej, z extrudovaného polystyrénu (XPS) hr. do 30 mm</t>
  </si>
  <si>
    <t>1869015654</t>
  </si>
  <si>
    <t>6,0*0,20*2</t>
  </si>
  <si>
    <t>48</t>
  </si>
  <si>
    <t>283750000400.S</t>
  </si>
  <si>
    <t>Doska XPS hr. 20 mm</t>
  </si>
  <si>
    <t>-595502369</t>
  </si>
  <si>
    <t>2,4*1,05 'Prepočítané koeficientom množstva</t>
  </si>
  <si>
    <t>49</t>
  </si>
  <si>
    <t>935114424.S</t>
  </si>
  <si>
    <t>Osadenie odvodňovacieho betónového žľabu univerzálneho s ochrannou hranou svetlej šírky 150 mm a s roštom triedy D 400</t>
  </si>
  <si>
    <t>911015529</t>
  </si>
  <si>
    <t>50</t>
  </si>
  <si>
    <t>592270022611R</t>
  </si>
  <si>
    <t xml:space="preserve">Odvodňovací žľab univerzálny dĺžky 1 m, betónový s ochrannou hranou, vrátane doplnkov </t>
  </si>
  <si>
    <t>-1337179916</t>
  </si>
  <si>
    <t>51</t>
  </si>
  <si>
    <t>592270014800.S</t>
  </si>
  <si>
    <t>Liatinový rošt, dĺ. 0,5 m, D 400, s rýchlouzáverom, pre žľaby betónové s ochrannou hranou svetlej šírky 150 mm</t>
  </si>
  <si>
    <t>-457840732</t>
  </si>
  <si>
    <t>52</t>
  </si>
  <si>
    <t>935114492.S</t>
  </si>
  <si>
    <t>Osadenie vpustu pre odvodňovací betónový žľab univerzálny s ochrannou hranou svetlej šírky 150 mm</t>
  </si>
  <si>
    <t>482813319</t>
  </si>
  <si>
    <t>53</t>
  </si>
  <si>
    <t>592270006900.S</t>
  </si>
  <si>
    <t>Vpust betónový s ochrannou hranou, lxšxv 500x251x690 mm, pre žľaby betónové svetlej šírky 150 mm, presuvka DN 150</t>
  </si>
  <si>
    <t>-941097853</t>
  </si>
  <si>
    <t>54</t>
  </si>
  <si>
    <t>592270007200.S</t>
  </si>
  <si>
    <t>Kalový kôš k zachytávaniu nečistôt pre vpust betónový svetlej šírky 150 mm</t>
  </si>
  <si>
    <t>-798083201</t>
  </si>
  <si>
    <t>55</t>
  </si>
  <si>
    <t>592270014400.S</t>
  </si>
  <si>
    <t>Mriežkový rošt, štrbiny 30x10 mm, dĺ. 0,5 m, D 400, pozinkovaný s rychlouzáverom, pre žľaby betónové s ochrannou hranou svetlej šírky 150 mm</t>
  </si>
  <si>
    <t>203303237</t>
  </si>
  <si>
    <t>56</t>
  </si>
  <si>
    <t>979081111.S</t>
  </si>
  <si>
    <t>Odvoz sutiny a vybúraných hmôt na skládku do 1 km</t>
  </si>
  <si>
    <t>2021731916</t>
  </si>
  <si>
    <t>57</t>
  </si>
  <si>
    <t>979081121.S</t>
  </si>
  <si>
    <t>Odvoz sutiny a vybúraných hmôt na skládku za každý ďalší 1 km</t>
  </si>
  <si>
    <t>305839154</t>
  </si>
  <si>
    <t>105*(20-1)</t>
  </si>
  <si>
    <t>58</t>
  </si>
  <si>
    <t>979087212.S</t>
  </si>
  <si>
    <t>Nakladanie na dopravné prostriedky pre vodorovnú dopravu sutiny</t>
  </si>
  <si>
    <t>488674054</t>
  </si>
  <si>
    <t>59</t>
  </si>
  <si>
    <t>979089012.S</t>
  </si>
  <si>
    <t>Poplatok za skládku - betón, tehly, dlaždice, obkladačky a keramika  (17 01), ostatné</t>
  </si>
  <si>
    <t>-2071954283</t>
  </si>
  <si>
    <t>60</t>
  </si>
  <si>
    <t>979089212.S</t>
  </si>
  <si>
    <t>Poplatok za skládku - bitúmenové zmesi, uholný decht, dechtové výrobky (17 03), ostatné</t>
  </si>
  <si>
    <t>-335144178</t>
  </si>
  <si>
    <t>99</t>
  </si>
  <si>
    <t>Presun hmôt HSV</t>
  </si>
  <si>
    <t>61</t>
  </si>
  <si>
    <t>998225111.S</t>
  </si>
  <si>
    <t>Presun hmôt pre pozemnú komunikáciu a letisko s krytom asfaltovým akejkoľvek dĺžky objektu</t>
  </si>
  <si>
    <t>1295043096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</si>
</sst>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%"/>
    <numFmt numFmtId="165" formatCode="dd\.mm\.yyyy"/>
    <numFmt numFmtId="166" formatCode="#,##0.00000"/>
    <numFmt numFmtId="167" formatCode="#,##0.000"/>
  </numFmts>
  <fonts count="38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505050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sz val="10"/>
      <color rgb="FFFFFFFF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sz val="10"/>
      <color rgb="FF464646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sz val="7"/>
      <color rgb="FF969696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7" fillId="0" borderId="0" applyNumberFormat="0" applyFill="0" applyBorder="0" applyAlignment="0" applyProtection="0"/>
  </cellStyleXfs>
  <cellXfs count="25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0" fontId="0" fillId="0" borderId="4" xfId="0" applyBorder="1"/>
    <xf numFmtId="0" fontId="0" fillId="0" borderId="3" xfId="0" applyBorder="1" applyAlignment="1">
      <alignment vertical="center"/>
    </xf>
    <xf numFmtId="0" fontId="15" fillId="0" borderId="5" xfId="0" applyFon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1" fillId="0" borderId="3" xfId="0" applyFont="1" applyBorder="1" applyAlignment="1">
      <alignment vertical="center"/>
    </xf>
    <xf numFmtId="0" fontId="16" fillId="0" borderId="0" xfId="0" applyFont="1" applyAlignment="1">
      <alignment horizontal="left" vertical="center"/>
    </xf>
    <xf numFmtId="0" fontId="0" fillId="4" borderId="0" xfId="0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ill="1" applyBorder="1" applyAlignment="1">
      <alignment vertical="center"/>
    </xf>
    <xf numFmtId="0" fontId="4" fillId="4" borderId="7" xfId="0" applyFont="1" applyFill="1" applyBorder="1" applyAlignment="1">
      <alignment horizontal="center" vertical="center"/>
    </xf>
    <xf numFmtId="0" fontId="18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5" borderId="7" xfId="0" applyFill="1" applyBorder="1" applyAlignment="1">
      <alignment vertical="center"/>
    </xf>
    <xf numFmtId="0" fontId="21" fillId="5" borderId="0" xfId="0" applyFont="1" applyFill="1" applyAlignment="1">
      <alignment horizontal="center" vertical="center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4" fillId="0" borderId="3" xfId="0" applyFont="1" applyBorder="1" applyAlignment="1">
      <alignment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4" fontId="19" fillId="0" borderId="14" xfId="0" applyNumberFormat="1" applyFont="1" applyBorder="1" applyAlignment="1">
      <alignment vertical="center"/>
    </xf>
    <xf numFmtId="4" fontId="19" fillId="0" borderId="0" xfId="0" applyNumberFormat="1" applyFont="1" applyAlignment="1">
      <alignment vertical="center"/>
    </xf>
    <xf numFmtId="166" fontId="19" fillId="0" borderId="0" xfId="0" applyNumberFormat="1" applyFont="1" applyAlignment="1">
      <alignment vertical="center"/>
    </xf>
    <xf numFmtId="4" fontId="19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5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8" fillId="0" borderId="19" xfId="0" applyNumberFormat="1" applyFont="1" applyBorder="1" applyAlignment="1">
      <alignment vertical="center"/>
    </xf>
    <xf numFmtId="4" fontId="28" fillId="0" borderId="20" xfId="0" applyNumberFormat="1" applyFont="1" applyBorder="1" applyAlignment="1">
      <alignment vertical="center"/>
    </xf>
    <xf numFmtId="166" fontId="28" fillId="0" borderId="20" xfId="0" applyNumberFormat="1" applyFont="1" applyBorder="1" applyAlignment="1">
      <alignment vertical="center"/>
    </xf>
    <xf numFmtId="4" fontId="28" fillId="0" borderId="2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3" xfId="0" applyBorder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4" fontId="7" fillId="3" borderId="0" xfId="0" applyNumberFormat="1" applyFont="1" applyFill="1" applyAlignme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4" fontId="0" fillId="0" borderId="0" xfId="0" applyNumberFormat="1" applyAlignment="1" applyProtection="1">
      <alignment vertical="center"/>
      <protection locked="0"/>
    </xf>
    <xf numFmtId="0" fontId="8" fillId="0" borderId="0" xfId="0" applyFont="1" applyProtection="1">
      <protection locked="0"/>
    </xf>
    <xf numFmtId="4" fontId="21" fillId="3" borderId="22" xfId="0" applyNumberFormat="1" applyFont="1" applyFill="1" applyBorder="1" applyAlignment="1" applyProtection="1">
      <alignment vertical="center"/>
      <protection locked="0"/>
    </xf>
    <xf numFmtId="4" fontId="21" fillId="0" borderId="22" xfId="0" applyNumberFormat="1" applyFont="1" applyBorder="1" applyAlignment="1" applyProtection="1">
      <alignment vertical="center"/>
      <protection locked="0"/>
    </xf>
    <xf numFmtId="0" fontId="0" fillId="0" borderId="22" xfId="0" applyBorder="1" applyAlignment="1" applyProtection="1">
      <alignment vertical="center"/>
      <protection locked="0"/>
    </xf>
    <xf numFmtId="0" fontId="22" fillId="3" borderId="14" xfId="0" applyFont="1" applyFill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  <protection locked="0"/>
    </xf>
    <xf numFmtId="4" fontId="35" fillId="3" borderId="22" xfId="0" applyNumberFormat="1" applyFont="1" applyFill="1" applyBorder="1" applyAlignment="1" applyProtection="1">
      <alignment vertical="center"/>
      <protection locked="0"/>
    </xf>
    <xf numFmtId="4" fontId="35" fillId="0" borderId="22" xfId="0" applyNumberFormat="1" applyFont="1" applyBorder="1" applyAlignment="1" applyProtection="1">
      <alignment vertical="center"/>
      <protection locked="0"/>
    </xf>
    <xf numFmtId="0" fontId="36" fillId="0" borderId="22" xfId="0" applyFont="1" applyBorder="1" applyAlignment="1" applyProtection="1">
      <alignment vertical="center"/>
      <protection locked="0"/>
    </xf>
    <xf numFmtId="0" fontId="35" fillId="3" borderId="14" xfId="0" applyFont="1" applyFill="1" applyBorder="1" applyAlignment="1" applyProtection="1">
      <alignment horizontal="left" vertical="center"/>
      <protection locked="0"/>
    </xf>
    <xf numFmtId="0" fontId="22" fillId="3" borderId="19" xfId="0" applyFont="1" applyFill="1" applyBorder="1" applyAlignment="1" applyProtection="1">
      <alignment horizontal="left" vertical="center"/>
      <protection locked="0"/>
    </xf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0" fontId="12" fillId="0" borderId="0" xfId="0" applyFont="1" applyAlignment="1" applyProtection="1">
      <alignment horizontal="left" vertical="center"/>
      <protection locked="0"/>
    </xf>
    <xf numFmtId="0" fontId="29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left" vertical="center"/>
      <protection locked="0"/>
    </xf>
    <xf numFmtId="0" fontId="0" fillId="0" borderId="3" xfId="0" applyBorder="1" applyAlignment="1" applyProtection="1">
      <alignment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2" fillId="0" borderId="0" xfId="0" applyFont="1" applyAlignment="1" applyProtection="1">
      <alignment horizontal="left" vertical="center" wrapText="1"/>
      <protection locked="0"/>
    </xf>
    <xf numFmtId="0" fontId="0" fillId="0" borderId="12" xfId="0" applyBorder="1" applyAlignment="1" applyProtection="1">
      <alignment vertical="center"/>
      <protection locked="0"/>
    </xf>
    <xf numFmtId="0" fontId="10" fillId="0" borderId="3" xfId="0" applyFont="1" applyBorder="1" applyAlignment="1" applyProtection="1">
      <alignment vertical="center"/>
      <protection locked="0"/>
    </xf>
    <xf numFmtId="0" fontId="10" fillId="0" borderId="0" xfId="0" applyFont="1" applyAlignment="1" applyProtection="1">
      <alignment vertical="center"/>
      <protection locked="0"/>
    </xf>
    <xf numFmtId="4" fontId="2" fillId="0" borderId="0" xfId="0" applyNumberFormat="1" applyFont="1" applyAlignment="1" applyProtection="1">
      <alignment vertical="center"/>
      <protection locked="0"/>
    </xf>
    <xf numFmtId="0" fontId="30" fillId="0" borderId="0" xfId="0" applyFont="1" applyAlignment="1" applyProtection="1">
      <alignment horizontal="left" vertical="center"/>
      <protection locked="0"/>
    </xf>
    <xf numFmtId="0" fontId="15" fillId="0" borderId="0" xfId="0" applyFont="1" applyAlignment="1" applyProtection="1">
      <alignment horizontal="left" vertical="center"/>
      <protection locked="0"/>
    </xf>
    <xf numFmtId="4" fontId="23" fillId="0" borderId="0" xfId="0" applyNumberFormat="1" applyFont="1" applyAlignment="1" applyProtection="1">
      <alignment vertical="center"/>
      <protection locked="0"/>
    </xf>
    <xf numFmtId="0" fontId="1" fillId="0" borderId="0" xfId="0" applyFont="1" applyAlignment="1" applyProtection="1">
      <alignment horizontal="right" vertical="center"/>
      <protection locked="0"/>
    </xf>
    <xf numFmtId="0" fontId="20" fillId="0" borderId="0" xfId="0" applyFont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4" fontId="16" fillId="0" borderId="0" xfId="0" applyNumberFormat="1" applyFont="1" applyAlignment="1" applyProtection="1">
      <alignment vertical="center"/>
      <protection locked="0"/>
    </xf>
    <xf numFmtId="164" fontId="16" fillId="0" borderId="0" xfId="0" applyNumberFormat="1" applyFont="1" applyAlignment="1" applyProtection="1">
      <alignment horizontal="right" vertical="center"/>
      <protection locked="0"/>
    </xf>
    <xf numFmtId="4" fontId="1" fillId="0" borderId="0" xfId="0" applyNumberFormat="1" applyFont="1" applyAlignment="1" applyProtection="1">
      <alignment vertical="center"/>
      <protection locked="0"/>
    </xf>
    <xf numFmtId="164" fontId="1" fillId="0" borderId="0" xfId="0" applyNumberFormat="1" applyFont="1" applyAlignment="1" applyProtection="1">
      <alignment horizontal="right" vertical="center"/>
      <protection locked="0"/>
    </xf>
    <xf numFmtId="0" fontId="0" fillId="5" borderId="0" xfId="0" applyFill="1" applyAlignment="1" applyProtection="1">
      <alignment vertical="center"/>
      <protection locked="0"/>
    </xf>
    <xf numFmtId="0" fontId="4" fillId="5" borderId="6" xfId="0" applyFont="1" applyFill="1" applyBorder="1" applyAlignment="1" applyProtection="1">
      <alignment horizontal="left" vertical="center"/>
      <protection locked="0"/>
    </xf>
    <xf numFmtId="0" fontId="0" fillId="5" borderId="7" xfId="0" applyFill="1" applyBorder="1" applyAlignment="1" applyProtection="1">
      <alignment vertical="center"/>
      <protection locked="0"/>
    </xf>
    <xf numFmtId="0" fontId="4" fillId="5" borderId="7" xfId="0" applyFont="1" applyFill="1" applyBorder="1" applyAlignment="1" applyProtection="1">
      <alignment horizontal="right" vertical="center"/>
      <protection locked="0"/>
    </xf>
    <xf numFmtId="0" fontId="4" fillId="5" borderId="7" xfId="0" applyFont="1" applyFill="1" applyBorder="1" applyAlignment="1" applyProtection="1">
      <alignment horizontal="center" vertical="center"/>
      <protection locked="0"/>
    </xf>
    <xf numFmtId="4" fontId="4" fillId="5" borderId="7" xfId="0" applyNumberFormat="1" applyFont="1" applyFill="1" applyBorder="1" applyAlignment="1" applyProtection="1">
      <alignment vertical="center"/>
      <protection locked="0"/>
    </xf>
    <xf numFmtId="0" fontId="0" fillId="5" borderId="8" xfId="0" applyFill="1" applyBorder="1" applyAlignment="1" applyProtection="1">
      <alignment vertical="center"/>
      <protection locked="0"/>
    </xf>
    <xf numFmtId="0" fontId="18" fillId="0" borderId="4" xfId="0" applyFont="1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vertical="center"/>
      <protection locked="0"/>
    </xf>
    <xf numFmtId="0" fontId="1" fillId="0" borderId="5" xfId="0" applyFont="1" applyBorder="1" applyAlignment="1" applyProtection="1">
      <alignment horizontal="left" vertical="center"/>
      <protection locked="0"/>
    </xf>
    <xf numFmtId="0" fontId="0" fillId="0" borderId="5" xfId="0" applyBorder="1" applyAlignment="1" applyProtection="1">
      <alignment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0" fontId="0" fillId="0" borderId="9" xfId="0" applyBorder="1" applyAlignment="1" applyProtection="1">
      <alignment vertical="center"/>
      <protection locked="0"/>
    </xf>
    <xf numFmtId="0" fontId="0" fillId="0" borderId="10" xfId="0" applyBorder="1" applyAlignment="1" applyProtection="1">
      <alignment vertical="center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0" borderId="2" xfId="0" applyBorder="1" applyAlignment="1" applyProtection="1">
      <alignment vertical="center"/>
      <protection locked="0"/>
    </xf>
    <xf numFmtId="0" fontId="21" fillId="5" borderId="0" xfId="0" applyFont="1" applyFill="1" applyAlignment="1" applyProtection="1">
      <alignment horizontal="left" vertical="center"/>
      <protection locked="0"/>
    </xf>
    <xf numFmtId="0" fontId="21" fillId="5" borderId="0" xfId="0" applyFont="1" applyFill="1" applyAlignment="1" applyProtection="1">
      <alignment horizontal="right" vertical="center"/>
      <protection locked="0"/>
    </xf>
    <xf numFmtId="0" fontId="31" fillId="0" borderId="0" xfId="0" applyFont="1" applyAlignment="1" applyProtection="1">
      <alignment horizontal="left" vertical="center"/>
      <protection locked="0"/>
    </xf>
    <xf numFmtId="0" fontId="6" fillId="0" borderId="3" xfId="0" applyFont="1" applyBorder="1" applyAlignme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20" xfId="0" applyFont="1" applyBorder="1" applyAlignment="1" applyProtection="1">
      <alignment vertical="center"/>
      <protection locked="0"/>
    </xf>
    <xf numFmtId="4" fontId="6" fillId="0" borderId="20" xfId="0" applyNumberFormat="1" applyFont="1" applyBorder="1" applyAlignment="1" applyProtection="1">
      <alignment vertical="center"/>
      <protection locked="0"/>
    </xf>
    <xf numFmtId="0" fontId="7" fillId="0" borderId="3" xfId="0" applyFont="1" applyBorder="1" applyAlignme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20" xfId="0" applyFont="1" applyBorder="1" applyAlignment="1" applyProtection="1">
      <alignment horizontal="left" vertical="center"/>
      <protection locked="0"/>
    </xf>
    <xf numFmtId="0" fontId="7" fillId="0" borderId="20" xfId="0" applyFont="1" applyBorder="1" applyAlignment="1" applyProtection="1">
      <alignment vertical="center"/>
      <protection locked="0"/>
    </xf>
    <xf numFmtId="4" fontId="7" fillId="0" borderId="20" xfId="0" applyNumberFormat="1" applyFont="1" applyBorder="1" applyAlignment="1" applyProtection="1">
      <alignment vertical="center"/>
      <protection locked="0"/>
    </xf>
    <xf numFmtId="4" fontId="31" fillId="0" borderId="0" xfId="0" applyNumberFormat="1" applyFont="1" applyAlignment="1" applyProtection="1">
      <alignment vertical="center"/>
      <protection locked="0"/>
    </xf>
    <xf numFmtId="0" fontId="22" fillId="0" borderId="0" xfId="0" applyFont="1" applyAlignment="1" applyProtection="1">
      <alignment horizontal="center" vertical="center"/>
      <protection locked="0"/>
    </xf>
    <xf numFmtId="0" fontId="23" fillId="5" borderId="0" xfId="0" applyFont="1" applyFill="1" applyAlignment="1" applyProtection="1">
      <alignment horizontal="left" vertical="center"/>
      <protection locked="0"/>
    </xf>
    <xf numFmtId="4" fontId="23" fillId="5" borderId="0" xfId="0" applyNumberFormat="1" applyFont="1" applyFill="1" applyAlignment="1" applyProtection="1">
      <alignment vertical="center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21" fillId="5" borderId="16" xfId="0" applyFont="1" applyFill="1" applyBorder="1" applyAlignment="1" applyProtection="1">
      <alignment horizontal="center" vertical="center" wrapText="1"/>
      <protection locked="0"/>
    </xf>
    <xf numFmtId="0" fontId="21" fillId="5" borderId="17" xfId="0" applyFont="1" applyFill="1" applyBorder="1" applyAlignment="1" applyProtection="1">
      <alignment horizontal="center" vertical="center" wrapText="1"/>
      <protection locked="0"/>
    </xf>
    <xf numFmtId="0" fontId="21" fillId="5" borderId="18" xfId="0" applyFont="1" applyFill="1" applyBorder="1" applyAlignment="1" applyProtection="1">
      <alignment horizontal="center" vertical="center" wrapText="1"/>
      <protection locked="0"/>
    </xf>
    <xf numFmtId="0" fontId="21" fillId="5" borderId="0" xfId="0" applyFont="1" applyFill="1" applyAlignment="1" applyProtection="1">
      <alignment horizontal="center" vertical="center" wrapText="1"/>
      <protection locked="0"/>
    </xf>
    <xf numFmtId="0" fontId="22" fillId="0" borderId="16" xfId="0" applyFont="1" applyBorder="1" applyAlignment="1" applyProtection="1">
      <alignment horizontal="center" vertical="center" wrapText="1"/>
      <protection locked="0"/>
    </xf>
    <xf numFmtId="0" fontId="22" fillId="0" borderId="17" xfId="0" applyFont="1" applyBorder="1" applyAlignment="1" applyProtection="1">
      <alignment horizontal="center" vertical="center" wrapText="1"/>
      <protection locked="0"/>
    </xf>
    <xf numFmtId="0" fontId="22" fillId="0" borderId="18" xfId="0" applyFont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left" vertical="center"/>
      <protection locked="0"/>
    </xf>
    <xf numFmtId="4" fontId="23" fillId="0" borderId="0" xfId="0" applyNumberFormat="1" applyFont="1" applyProtection="1">
      <protection locked="0"/>
    </xf>
    <xf numFmtId="0" fontId="0" fillId="0" borderId="11" xfId="0" applyBorder="1" applyAlignment="1" applyProtection="1">
      <alignment vertical="center"/>
      <protection locked="0"/>
    </xf>
    <xf numFmtId="166" fontId="32" fillId="0" borderId="12" xfId="0" applyNumberFormat="1" applyFont="1" applyBorder="1" applyProtection="1">
      <protection locked="0"/>
    </xf>
    <xf numFmtId="166" fontId="32" fillId="0" borderId="13" xfId="0" applyNumberFormat="1" applyFont="1" applyBorder="1" applyProtection="1">
      <protection locked="0"/>
    </xf>
    <xf numFmtId="4" fontId="33" fillId="0" borderId="0" xfId="0" applyNumberFormat="1" applyFont="1" applyAlignment="1" applyProtection="1">
      <alignment vertical="center"/>
      <protection locked="0"/>
    </xf>
    <xf numFmtId="0" fontId="8" fillId="0" borderId="3" xfId="0" applyFont="1" applyBorder="1" applyProtection="1">
      <protection locked="0"/>
    </xf>
    <xf numFmtId="0" fontId="8" fillId="0" borderId="0" xfId="0" applyFont="1" applyAlignment="1" applyProtection="1">
      <alignment horizontal="left"/>
      <protection locked="0"/>
    </xf>
    <xf numFmtId="0" fontId="6" fillId="0" borderId="0" xfId="0" applyFont="1" applyAlignment="1" applyProtection="1">
      <alignment horizontal="left"/>
      <protection locked="0"/>
    </xf>
    <xf numFmtId="4" fontId="6" fillId="0" borderId="0" xfId="0" applyNumberFormat="1" applyFont="1" applyProtection="1">
      <protection locked="0"/>
    </xf>
    <xf numFmtId="0" fontId="8" fillId="0" borderId="14" xfId="0" applyFont="1" applyBorder="1" applyProtection="1">
      <protection locked="0"/>
    </xf>
    <xf numFmtId="166" fontId="8" fillId="0" borderId="0" xfId="0" applyNumberFormat="1" applyFont="1" applyProtection="1">
      <protection locked="0"/>
    </xf>
    <xf numFmtId="166" fontId="8" fillId="0" borderId="15" xfId="0" applyNumberFormat="1" applyFont="1" applyBorder="1" applyProtection="1">
      <protection locked="0"/>
    </xf>
    <xf numFmtId="0" fontId="8" fillId="0" borderId="0" xfId="0" applyFont="1" applyAlignment="1" applyProtection="1">
      <alignment horizontal="center"/>
      <protection locked="0"/>
    </xf>
    <xf numFmtId="4" fontId="8" fillId="0" borderId="0" xfId="0" applyNumberFormat="1" applyFont="1" applyAlignment="1" applyProtection="1">
      <alignment vertical="center"/>
      <protection locked="0"/>
    </xf>
    <xf numFmtId="0" fontId="7" fillId="0" borderId="0" xfId="0" applyFont="1" applyAlignment="1" applyProtection="1">
      <alignment horizontal="left"/>
      <protection locked="0"/>
    </xf>
    <xf numFmtId="4" fontId="7" fillId="0" borderId="0" xfId="0" applyNumberFormat="1" applyFont="1" applyProtection="1">
      <protection locked="0"/>
    </xf>
    <xf numFmtId="166" fontId="22" fillId="0" borderId="0" xfId="0" applyNumberFormat="1" applyFont="1" applyAlignment="1" applyProtection="1">
      <alignment vertical="center"/>
      <protection locked="0"/>
    </xf>
    <xf numFmtId="166" fontId="22" fillId="0" borderId="15" xfId="0" applyNumberFormat="1" applyFont="1" applyBorder="1" applyAlignment="1" applyProtection="1">
      <alignment vertical="center"/>
      <protection locked="0"/>
    </xf>
    <xf numFmtId="0" fontId="21" fillId="0" borderId="0" xfId="0" applyFont="1" applyAlignment="1" applyProtection="1">
      <alignment horizontal="left" vertical="center"/>
      <protection locked="0"/>
    </xf>
    <xf numFmtId="0" fontId="9" fillId="0" borderId="3" xfId="0" applyFont="1" applyBorder="1" applyAlignment="1" applyProtection="1">
      <alignment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vertical="center"/>
      <protection locked="0"/>
    </xf>
    <xf numFmtId="0" fontId="9" fillId="0" borderId="15" xfId="0" applyFont="1" applyBorder="1" applyAlignment="1" applyProtection="1">
      <alignment vertical="center"/>
      <protection locked="0"/>
    </xf>
    <xf numFmtId="0" fontId="36" fillId="0" borderId="3" xfId="0" applyFont="1" applyBorder="1" applyAlignment="1" applyProtection="1">
      <alignment vertical="center"/>
      <protection locked="0"/>
    </xf>
    <xf numFmtId="0" fontId="35" fillId="0" borderId="0" xfId="0" applyFont="1" applyAlignment="1" applyProtection="1">
      <alignment horizontal="center" vertical="center"/>
      <protection locked="0"/>
    </xf>
    <xf numFmtId="0" fontId="22" fillId="0" borderId="20" xfId="0" applyFont="1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vertical="center"/>
      <protection locked="0"/>
    </xf>
    <xf numFmtId="166" fontId="22" fillId="0" borderId="20" xfId="0" applyNumberFormat="1" applyFont="1" applyBorder="1" applyAlignment="1" applyProtection="1">
      <alignment vertical="center"/>
      <protection locked="0"/>
    </xf>
    <xf numFmtId="166" fontId="22" fillId="0" borderId="21" xfId="0" applyNumberFormat="1" applyFont="1" applyBorder="1" applyAlignment="1" applyProtection="1">
      <alignment vertical="center"/>
      <protection locked="0"/>
    </xf>
    <xf numFmtId="0" fontId="21" fillId="0" borderId="22" xfId="0" applyFont="1" applyBorder="1" applyAlignment="1">
      <alignment horizontal="center" vertical="center"/>
    </xf>
    <xf numFmtId="49" fontId="21" fillId="0" borderId="22" xfId="0" applyNumberFormat="1" applyFont="1" applyBorder="1" applyAlignment="1">
      <alignment horizontal="left" vertical="center" wrapText="1"/>
    </xf>
    <xf numFmtId="0" fontId="21" fillId="0" borderId="22" xfId="0" applyFont="1" applyBorder="1" applyAlignment="1">
      <alignment horizontal="left" vertical="center" wrapText="1"/>
    </xf>
    <xf numFmtId="0" fontId="21" fillId="0" borderId="22" xfId="0" applyFont="1" applyBorder="1" applyAlignment="1">
      <alignment horizontal="center" vertical="center" wrapText="1"/>
    </xf>
    <xf numFmtId="167" fontId="21" fillId="0" borderId="22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0" fontId="34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167" fontId="9" fillId="0" borderId="0" xfId="0" applyNumberFormat="1" applyFont="1" applyAlignment="1">
      <alignment vertical="center"/>
    </xf>
    <xf numFmtId="0" fontId="8" fillId="0" borderId="0" xfId="0" applyFont="1"/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35" fillId="0" borderId="22" xfId="0" applyFont="1" applyBorder="1" applyAlignment="1">
      <alignment horizontal="center" vertical="center"/>
    </xf>
    <xf numFmtId="49" fontId="35" fillId="0" borderId="22" xfId="0" applyNumberFormat="1" applyFont="1" applyBorder="1" applyAlignment="1">
      <alignment horizontal="left" vertical="center" wrapText="1"/>
    </xf>
    <xf numFmtId="0" fontId="35" fillId="0" borderId="22" xfId="0" applyFont="1" applyBorder="1" applyAlignment="1">
      <alignment horizontal="left" vertical="center" wrapText="1"/>
    </xf>
    <xf numFmtId="0" fontId="35" fillId="0" borderId="22" xfId="0" applyFont="1" applyBorder="1" applyAlignment="1">
      <alignment horizontal="center" vertical="center" wrapText="1"/>
    </xf>
    <xf numFmtId="167" fontId="35" fillId="0" borderId="22" xfId="0" applyNumberFormat="1" applyFont="1" applyBorder="1" applyAlignment="1">
      <alignment vertical="center"/>
    </xf>
    <xf numFmtId="4" fontId="17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14" fillId="0" borderId="0" xfId="0" applyFont="1" applyAlignment="1">
      <alignment horizontal="left" vertical="top" wrapText="1"/>
    </xf>
    <xf numFmtId="0" fontId="1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left" vertical="top" wrapText="1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4" fontId="15" fillId="0" borderId="5" xfId="0" applyNumberFormat="1" applyFont="1" applyBorder="1" applyAlignment="1">
      <alignment vertical="center"/>
    </xf>
    <xf numFmtId="0" fontId="0" fillId="0" borderId="5" xfId="0" applyBorder="1" applyAlignment="1">
      <alignment vertical="center"/>
    </xf>
    <xf numFmtId="0" fontId="1" fillId="0" borderId="0" xfId="0" applyFont="1" applyAlignment="1">
      <alignment horizontal="right" vertical="center"/>
    </xf>
    <xf numFmtId="4" fontId="27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0" fontId="26" fillId="0" borderId="0" xfId="0" applyFont="1" applyAlignment="1">
      <alignment horizontal="left" vertical="center" wrapText="1"/>
    </xf>
    <xf numFmtId="4" fontId="23" fillId="0" borderId="0" xfId="0" applyNumberFormat="1" applyFont="1" applyAlignment="1">
      <alignment horizontal="right" vertical="center"/>
    </xf>
    <xf numFmtId="4" fontId="23" fillId="0" borderId="0" xfId="0" applyNumberFormat="1" applyFont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21" fillId="5" borderId="6" xfId="0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left" vertical="center"/>
    </xf>
    <xf numFmtId="0" fontId="21" fillId="5" borderId="7" xfId="0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right" vertical="center"/>
    </xf>
    <xf numFmtId="0" fontId="21" fillId="5" borderId="8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left" vertical="center"/>
    </xf>
    <xf numFmtId="0" fontId="20" fillId="0" borderId="14" xfId="0" applyFont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4" fillId="4" borderId="7" xfId="0" applyFont="1" applyFill="1" applyBorder="1" applyAlignment="1">
      <alignment horizontal="left" vertical="center"/>
    </xf>
    <xf numFmtId="0" fontId="0" fillId="4" borderId="7" xfId="0" applyFill="1" applyBorder="1" applyAlignment="1">
      <alignment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ill="1" applyBorder="1" applyAlignment="1">
      <alignment vertical="center"/>
    </xf>
    <xf numFmtId="0" fontId="7" fillId="3" borderId="0" xfId="0" applyFont="1" applyFill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11" fillId="2" borderId="0" xfId="0" applyFont="1" applyFill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2" fillId="3" borderId="0" xfId="0" applyFont="1" applyFill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 wrapText="1"/>
      <protection locked="0"/>
    </xf>
  </cellXfs>
  <cellStyles count="2">
    <cellStyle name="Hypertextové prepojenie" xfId="1" builtinId="8"/>
    <cellStyle name="Normálna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M97"/>
  <sheetViews>
    <sheetView showGridLines="0" workbookViewId="0"/>
  </sheetViews>
  <sheetFormatPr defaultRowHeight="11.25"/>
  <cols>
    <col min="1" max="1" width="8.33203125" customWidth="1"/>
    <col min="2" max="2" width="1.6640625" customWidth="1"/>
    <col min="3" max="3" width="4.1640625" customWidth="1"/>
    <col min="4" max="33" width="2.6640625" customWidth="1"/>
    <col min="34" max="34" width="3.33203125" customWidth="1"/>
    <col min="35" max="35" width="31.6640625" customWidth="1"/>
    <col min="36" max="37" width="2.5" customWidth="1"/>
    <col min="38" max="38" width="8.33203125" customWidth="1"/>
    <col min="39" max="39" width="3.33203125" customWidth="1"/>
    <col min="40" max="40" width="13.33203125" customWidth="1"/>
    <col min="41" max="41" width="7.5" customWidth="1"/>
    <col min="42" max="42" width="4.1640625" customWidth="1"/>
    <col min="43" max="43" width="15.6640625" hidden="1" customWidth="1"/>
    <col min="44" max="44" width="13.6640625" customWidth="1"/>
    <col min="45" max="47" width="25.83203125" hidden="1" customWidth="1"/>
    <col min="48" max="49" width="21.6640625" hidden="1" customWidth="1"/>
    <col min="50" max="51" width="25" hidden="1" customWidth="1"/>
    <col min="52" max="52" width="21.6640625" hidden="1" customWidth="1"/>
    <col min="53" max="53" width="19.1640625" hidden="1" customWidth="1"/>
    <col min="54" max="54" width="25" hidden="1" customWidth="1"/>
    <col min="55" max="55" width="21.6640625" hidden="1" customWidth="1"/>
    <col min="56" max="56" width="19.1640625" hidden="1" customWidth="1"/>
    <col min="57" max="57" width="66.5" customWidth="1"/>
    <col min="71" max="91" width="9.33203125" hidden="1"/>
  </cols>
  <sheetData>
    <row r="1" spans="1:74">
      <c r="A1" s="7" t="s">
        <v>0</v>
      </c>
      <c r="AZ1" s="7" t="s">
        <v>1</v>
      </c>
      <c r="BA1" s="7" t="s">
        <v>2</v>
      </c>
      <c r="BB1" s="7" t="s">
        <v>1</v>
      </c>
      <c r="BT1" s="7" t="s">
        <v>3</v>
      </c>
      <c r="BU1" s="7" t="s">
        <v>3</v>
      </c>
      <c r="BV1" s="7" t="s">
        <v>4</v>
      </c>
    </row>
    <row r="2" spans="1:74" ht="36.950000000000003" customHeight="1">
      <c r="AR2" s="226" t="s">
        <v>5</v>
      </c>
      <c r="AS2" s="213"/>
      <c r="AT2" s="213"/>
      <c r="AU2" s="213"/>
      <c r="AV2" s="213"/>
      <c r="AW2" s="213"/>
      <c r="AX2" s="213"/>
      <c r="AY2" s="213"/>
      <c r="AZ2" s="213"/>
      <c r="BA2" s="213"/>
      <c r="BB2" s="213"/>
      <c r="BC2" s="213"/>
      <c r="BD2" s="213"/>
      <c r="BE2" s="213"/>
      <c r="BS2" s="8" t="s">
        <v>6</v>
      </c>
      <c r="BT2" s="8" t="s">
        <v>7</v>
      </c>
    </row>
    <row r="3" spans="1:74" ht="6.95" customHeight="1">
      <c r="B3" s="9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1"/>
      <c r="BS3" s="8" t="s">
        <v>6</v>
      </c>
      <c r="BT3" s="8" t="s">
        <v>7</v>
      </c>
    </row>
    <row r="4" spans="1:74" ht="24.95" customHeight="1">
      <c r="B4" s="11"/>
      <c r="D4" s="12" t="s">
        <v>8</v>
      </c>
      <c r="AR4" s="11"/>
      <c r="AS4" s="13" t="s">
        <v>9</v>
      </c>
      <c r="BE4" s="14" t="s">
        <v>10</v>
      </c>
      <c r="BS4" s="8" t="s">
        <v>11</v>
      </c>
    </row>
    <row r="5" spans="1:74" ht="12" customHeight="1">
      <c r="B5" s="11"/>
      <c r="D5" s="15" t="s">
        <v>12</v>
      </c>
      <c r="K5" s="212" t="s">
        <v>13</v>
      </c>
      <c r="L5" s="213"/>
      <c r="M5" s="213"/>
      <c r="N5" s="213"/>
      <c r="O5" s="213"/>
      <c r="P5" s="213"/>
      <c r="Q5" s="213"/>
      <c r="R5" s="213"/>
      <c r="S5" s="213"/>
      <c r="T5" s="213"/>
      <c r="U5" s="213"/>
      <c r="V5" s="213"/>
      <c r="W5" s="213"/>
      <c r="X5" s="213"/>
      <c r="Y5" s="213"/>
      <c r="Z5" s="213"/>
      <c r="AA5" s="213"/>
      <c r="AB5" s="213"/>
      <c r="AC5" s="213"/>
      <c r="AD5" s="213"/>
      <c r="AE5" s="213"/>
      <c r="AF5" s="213"/>
      <c r="AG5" s="213"/>
      <c r="AH5" s="213"/>
      <c r="AI5" s="213"/>
      <c r="AJ5" s="213"/>
      <c r="AR5" s="11"/>
      <c r="BE5" s="209" t="s">
        <v>14</v>
      </c>
      <c r="BS5" s="8" t="s">
        <v>6</v>
      </c>
    </row>
    <row r="6" spans="1:74" ht="36.950000000000003" customHeight="1">
      <c r="B6" s="11"/>
      <c r="D6" s="17" t="s">
        <v>15</v>
      </c>
      <c r="K6" s="214" t="s">
        <v>16</v>
      </c>
      <c r="L6" s="213"/>
      <c r="M6" s="213"/>
      <c r="N6" s="213"/>
      <c r="O6" s="213"/>
      <c r="P6" s="213"/>
      <c r="Q6" s="213"/>
      <c r="R6" s="213"/>
      <c r="S6" s="213"/>
      <c r="T6" s="213"/>
      <c r="U6" s="213"/>
      <c r="V6" s="213"/>
      <c r="W6" s="213"/>
      <c r="X6" s="213"/>
      <c r="Y6" s="213"/>
      <c r="Z6" s="213"/>
      <c r="AA6" s="213"/>
      <c r="AB6" s="213"/>
      <c r="AC6" s="213"/>
      <c r="AD6" s="213"/>
      <c r="AE6" s="213"/>
      <c r="AF6" s="213"/>
      <c r="AG6" s="213"/>
      <c r="AH6" s="213"/>
      <c r="AI6" s="213"/>
      <c r="AJ6" s="213"/>
      <c r="AR6" s="11"/>
      <c r="BE6" s="210"/>
      <c r="BS6" s="8" t="s">
        <v>6</v>
      </c>
    </row>
    <row r="7" spans="1:74" ht="12" customHeight="1">
      <c r="B7" s="11"/>
      <c r="D7" s="18" t="s">
        <v>17</v>
      </c>
      <c r="K7" s="16" t="s">
        <v>1</v>
      </c>
      <c r="AK7" s="18" t="s">
        <v>18</v>
      </c>
      <c r="AN7" s="16" t="s">
        <v>1</v>
      </c>
      <c r="AR7" s="11"/>
      <c r="BE7" s="210"/>
      <c r="BS7" s="8" t="s">
        <v>6</v>
      </c>
    </row>
    <row r="8" spans="1:74" ht="12" customHeight="1">
      <c r="B8" s="11"/>
      <c r="D8" s="18" t="s">
        <v>19</v>
      </c>
      <c r="K8" s="16" t="s">
        <v>20</v>
      </c>
      <c r="AK8" s="18" t="s">
        <v>21</v>
      </c>
      <c r="AN8" s="19" t="s">
        <v>22</v>
      </c>
      <c r="AR8" s="11"/>
      <c r="BE8" s="210"/>
      <c r="BS8" s="8" t="s">
        <v>6</v>
      </c>
    </row>
    <row r="9" spans="1:74" ht="14.45" customHeight="1">
      <c r="B9" s="11"/>
      <c r="AR9" s="11"/>
      <c r="BE9" s="210"/>
      <c r="BS9" s="8" t="s">
        <v>6</v>
      </c>
    </row>
    <row r="10" spans="1:74" ht="12" customHeight="1">
      <c r="B10" s="11"/>
      <c r="D10" s="18" t="s">
        <v>23</v>
      </c>
      <c r="AK10" s="18" t="s">
        <v>24</v>
      </c>
      <c r="AN10" s="16" t="s">
        <v>1</v>
      </c>
      <c r="AR10" s="11"/>
      <c r="BE10" s="210"/>
      <c r="BS10" s="8" t="s">
        <v>6</v>
      </c>
    </row>
    <row r="11" spans="1:74" ht="18.399999999999999" customHeight="1">
      <c r="B11" s="11"/>
      <c r="E11" s="16" t="s">
        <v>25</v>
      </c>
      <c r="AK11" s="18" t="s">
        <v>26</v>
      </c>
      <c r="AN11" s="16" t="s">
        <v>1</v>
      </c>
      <c r="AR11" s="11"/>
      <c r="BE11" s="210"/>
      <c r="BS11" s="8" t="s">
        <v>6</v>
      </c>
    </row>
    <row r="12" spans="1:74" ht="6.95" customHeight="1">
      <c r="B12" s="11"/>
      <c r="AR12" s="11"/>
      <c r="BE12" s="210"/>
      <c r="BS12" s="8" t="s">
        <v>6</v>
      </c>
    </row>
    <row r="13" spans="1:74" ht="12" customHeight="1">
      <c r="B13" s="11"/>
      <c r="D13" s="18" t="s">
        <v>27</v>
      </c>
      <c r="AK13" s="18" t="s">
        <v>24</v>
      </c>
      <c r="AN13" s="20" t="s">
        <v>28</v>
      </c>
      <c r="AR13" s="11"/>
      <c r="BE13" s="210"/>
      <c r="BS13" s="8" t="s">
        <v>6</v>
      </c>
    </row>
    <row r="14" spans="1:74" ht="12.75">
      <c r="B14" s="11"/>
      <c r="E14" s="215" t="s">
        <v>28</v>
      </c>
      <c r="F14" s="216"/>
      <c r="G14" s="216"/>
      <c r="H14" s="216"/>
      <c r="I14" s="216"/>
      <c r="J14" s="216"/>
      <c r="K14" s="216"/>
      <c r="L14" s="216"/>
      <c r="M14" s="216"/>
      <c r="N14" s="216"/>
      <c r="O14" s="216"/>
      <c r="P14" s="216"/>
      <c r="Q14" s="216"/>
      <c r="R14" s="216"/>
      <c r="S14" s="216"/>
      <c r="T14" s="216"/>
      <c r="U14" s="216"/>
      <c r="V14" s="216"/>
      <c r="W14" s="216"/>
      <c r="X14" s="216"/>
      <c r="Y14" s="216"/>
      <c r="Z14" s="216"/>
      <c r="AA14" s="216"/>
      <c r="AB14" s="216"/>
      <c r="AC14" s="216"/>
      <c r="AD14" s="216"/>
      <c r="AE14" s="216"/>
      <c r="AF14" s="216"/>
      <c r="AG14" s="216"/>
      <c r="AH14" s="216"/>
      <c r="AI14" s="216"/>
      <c r="AJ14" s="216"/>
      <c r="AK14" s="18" t="s">
        <v>26</v>
      </c>
      <c r="AN14" s="20" t="s">
        <v>28</v>
      </c>
      <c r="AR14" s="11"/>
      <c r="BE14" s="210"/>
      <c r="BS14" s="8" t="s">
        <v>6</v>
      </c>
    </row>
    <row r="15" spans="1:74" ht="6.95" customHeight="1">
      <c r="B15" s="11"/>
      <c r="AR15" s="11"/>
      <c r="BE15" s="210"/>
      <c r="BS15" s="8" t="s">
        <v>3</v>
      </c>
    </row>
    <row r="16" spans="1:74" ht="12" customHeight="1">
      <c r="B16" s="11"/>
      <c r="D16" s="18" t="s">
        <v>29</v>
      </c>
      <c r="AK16" s="18" t="s">
        <v>24</v>
      </c>
      <c r="AN16" s="16" t="s">
        <v>1</v>
      </c>
      <c r="AR16" s="11"/>
      <c r="BE16" s="210"/>
      <c r="BS16" s="8" t="s">
        <v>3</v>
      </c>
    </row>
    <row r="17" spans="2:71" ht="18.399999999999999" customHeight="1">
      <c r="B17" s="11"/>
      <c r="E17" s="16" t="s">
        <v>30</v>
      </c>
      <c r="AK17" s="18" t="s">
        <v>26</v>
      </c>
      <c r="AN17" s="16" t="s">
        <v>1</v>
      </c>
      <c r="AR17" s="11"/>
      <c r="BE17" s="210"/>
      <c r="BS17" s="8" t="s">
        <v>31</v>
      </c>
    </row>
    <row r="18" spans="2:71" ht="6.95" customHeight="1">
      <c r="B18" s="11"/>
      <c r="AR18" s="11"/>
      <c r="BE18" s="210"/>
      <c r="BS18" s="8" t="s">
        <v>6</v>
      </c>
    </row>
    <row r="19" spans="2:71" ht="12" customHeight="1">
      <c r="B19" s="11"/>
      <c r="D19" s="18" t="s">
        <v>32</v>
      </c>
      <c r="AK19" s="18" t="s">
        <v>24</v>
      </c>
      <c r="AN19" s="16" t="s">
        <v>1</v>
      </c>
      <c r="AR19" s="11"/>
      <c r="BE19" s="210"/>
      <c r="BS19" s="8" t="s">
        <v>6</v>
      </c>
    </row>
    <row r="20" spans="2:71" ht="18.399999999999999" customHeight="1">
      <c r="B20" s="11"/>
      <c r="E20" s="16" t="s">
        <v>33</v>
      </c>
      <c r="AK20" s="18" t="s">
        <v>26</v>
      </c>
      <c r="AN20" s="16" t="s">
        <v>1</v>
      </c>
      <c r="AR20" s="11"/>
      <c r="BE20" s="210"/>
      <c r="BS20" s="8" t="s">
        <v>31</v>
      </c>
    </row>
    <row r="21" spans="2:71" ht="6.95" customHeight="1">
      <c r="B21" s="11"/>
      <c r="AR21" s="11"/>
      <c r="BE21" s="210"/>
    </row>
    <row r="22" spans="2:71" ht="12" customHeight="1">
      <c r="B22" s="11"/>
      <c r="D22" s="18" t="s">
        <v>34</v>
      </c>
      <c r="AR22" s="11"/>
      <c r="BE22" s="210"/>
    </row>
    <row r="23" spans="2:71" ht="16.5" customHeight="1">
      <c r="B23" s="11"/>
      <c r="E23" s="217" t="s">
        <v>35</v>
      </c>
      <c r="F23" s="217"/>
      <c r="G23" s="217"/>
      <c r="H23" s="217"/>
      <c r="I23" s="217"/>
      <c r="J23" s="217"/>
      <c r="K23" s="217"/>
      <c r="L23" s="217"/>
      <c r="M23" s="217"/>
      <c r="N23" s="217"/>
      <c r="O23" s="217"/>
      <c r="P23" s="217"/>
      <c r="Q23" s="217"/>
      <c r="R23" s="217"/>
      <c r="S23" s="217"/>
      <c r="T23" s="217"/>
      <c r="U23" s="217"/>
      <c r="V23" s="217"/>
      <c r="W23" s="217"/>
      <c r="X23" s="217"/>
      <c r="Y23" s="217"/>
      <c r="Z23" s="217"/>
      <c r="AA23" s="217"/>
      <c r="AB23" s="217"/>
      <c r="AC23" s="217"/>
      <c r="AD23" s="217"/>
      <c r="AE23" s="217"/>
      <c r="AF23" s="217"/>
      <c r="AG23" s="217"/>
      <c r="AH23" s="217"/>
      <c r="AI23" s="217"/>
      <c r="AJ23" s="217"/>
      <c r="AK23" s="217"/>
      <c r="AL23" s="217"/>
      <c r="AM23" s="217"/>
      <c r="AN23" s="217"/>
      <c r="AR23" s="11"/>
      <c r="BE23" s="210"/>
    </row>
    <row r="24" spans="2:71" ht="6.95" customHeight="1">
      <c r="B24" s="11"/>
      <c r="AR24" s="11"/>
      <c r="BE24" s="210"/>
    </row>
    <row r="25" spans="2:71" ht="6.95" customHeight="1">
      <c r="B25" s="1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R25" s="11"/>
      <c r="BE25" s="210"/>
    </row>
    <row r="26" spans="2:71" s="1" customFormat="1" ht="25.9" customHeight="1">
      <c r="B26" s="22"/>
      <c r="D26" s="23" t="s">
        <v>36</v>
      </c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18">
        <f>ROUND(AG94,2)</f>
        <v>0</v>
      </c>
      <c r="AL26" s="219"/>
      <c r="AM26" s="219"/>
      <c r="AN26" s="219"/>
      <c r="AO26" s="219"/>
      <c r="AR26" s="22"/>
      <c r="BE26" s="210"/>
    </row>
    <row r="27" spans="2:71" s="1" customFormat="1" ht="6.95" customHeight="1">
      <c r="B27" s="22"/>
      <c r="AR27" s="22"/>
      <c r="BE27" s="210"/>
    </row>
    <row r="28" spans="2:71" s="1" customFormat="1" ht="12.75">
      <c r="B28" s="22"/>
      <c r="L28" s="220" t="s">
        <v>37</v>
      </c>
      <c r="M28" s="220"/>
      <c r="N28" s="220"/>
      <c r="O28" s="220"/>
      <c r="P28" s="220"/>
      <c r="W28" s="220" t="s">
        <v>38</v>
      </c>
      <c r="X28" s="220"/>
      <c r="Y28" s="220"/>
      <c r="Z28" s="220"/>
      <c r="AA28" s="220"/>
      <c r="AB28" s="220"/>
      <c r="AC28" s="220"/>
      <c r="AD28" s="220"/>
      <c r="AE28" s="220"/>
      <c r="AK28" s="220" t="s">
        <v>39</v>
      </c>
      <c r="AL28" s="220"/>
      <c r="AM28" s="220"/>
      <c r="AN28" s="220"/>
      <c r="AO28" s="220"/>
      <c r="AR28" s="22"/>
      <c r="BE28" s="210"/>
    </row>
    <row r="29" spans="2:71" s="2" customFormat="1" ht="14.45" customHeight="1">
      <c r="B29" s="25"/>
      <c r="D29" s="18" t="s">
        <v>40</v>
      </c>
      <c r="F29" s="26" t="s">
        <v>41</v>
      </c>
      <c r="L29" s="208">
        <v>0.23</v>
      </c>
      <c r="M29" s="207"/>
      <c r="N29" s="207"/>
      <c r="O29" s="207"/>
      <c r="P29" s="207"/>
      <c r="W29" s="206">
        <f>ROUND(AZ94, 2)</f>
        <v>0</v>
      </c>
      <c r="X29" s="207"/>
      <c r="Y29" s="207"/>
      <c r="Z29" s="207"/>
      <c r="AA29" s="207"/>
      <c r="AB29" s="207"/>
      <c r="AC29" s="207"/>
      <c r="AD29" s="207"/>
      <c r="AE29" s="207"/>
      <c r="AK29" s="206">
        <f>ROUND(AV94, 2)</f>
        <v>0</v>
      </c>
      <c r="AL29" s="207"/>
      <c r="AM29" s="207"/>
      <c r="AN29" s="207"/>
      <c r="AO29" s="207"/>
      <c r="AR29" s="25"/>
      <c r="BE29" s="211"/>
    </row>
    <row r="30" spans="2:71" s="2" customFormat="1" ht="14.45" customHeight="1">
      <c r="B30" s="25"/>
      <c r="F30" s="26" t="s">
        <v>42</v>
      </c>
      <c r="L30" s="208">
        <v>0.23</v>
      </c>
      <c r="M30" s="207"/>
      <c r="N30" s="207"/>
      <c r="O30" s="207"/>
      <c r="P30" s="207"/>
      <c r="W30" s="206">
        <f>ROUND(BA94, 2)</f>
        <v>0</v>
      </c>
      <c r="X30" s="207"/>
      <c r="Y30" s="207"/>
      <c r="Z30" s="207"/>
      <c r="AA30" s="207"/>
      <c r="AB30" s="207"/>
      <c r="AC30" s="207"/>
      <c r="AD30" s="207"/>
      <c r="AE30" s="207"/>
      <c r="AK30" s="206">
        <f>ROUND(AW94, 2)</f>
        <v>0</v>
      </c>
      <c r="AL30" s="207"/>
      <c r="AM30" s="207"/>
      <c r="AN30" s="207"/>
      <c r="AO30" s="207"/>
      <c r="AR30" s="25"/>
      <c r="BE30" s="211"/>
    </row>
    <row r="31" spans="2:71" s="2" customFormat="1" ht="14.45" hidden="1" customHeight="1">
      <c r="B31" s="25"/>
      <c r="F31" s="18" t="s">
        <v>43</v>
      </c>
      <c r="L31" s="208">
        <v>0.23</v>
      </c>
      <c r="M31" s="207"/>
      <c r="N31" s="207"/>
      <c r="O31" s="207"/>
      <c r="P31" s="207"/>
      <c r="W31" s="206">
        <f>ROUND(BB94, 2)</f>
        <v>0</v>
      </c>
      <c r="X31" s="207"/>
      <c r="Y31" s="207"/>
      <c r="Z31" s="207"/>
      <c r="AA31" s="207"/>
      <c r="AB31" s="207"/>
      <c r="AC31" s="207"/>
      <c r="AD31" s="207"/>
      <c r="AE31" s="207"/>
      <c r="AK31" s="206">
        <v>0</v>
      </c>
      <c r="AL31" s="207"/>
      <c r="AM31" s="207"/>
      <c r="AN31" s="207"/>
      <c r="AO31" s="207"/>
      <c r="AR31" s="25"/>
      <c r="BE31" s="211"/>
    </row>
    <row r="32" spans="2:71" s="2" customFormat="1" ht="14.45" hidden="1" customHeight="1">
      <c r="B32" s="25"/>
      <c r="F32" s="18" t="s">
        <v>44</v>
      </c>
      <c r="L32" s="208">
        <v>0.23</v>
      </c>
      <c r="M32" s="207"/>
      <c r="N32" s="207"/>
      <c r="O32" s="207"/>
      <c r="P32" s="207"/>
      <c r="W32" s="206">
        <f>ROUND(BC94, 2)</f>
        <v>0</v>
      </c>
      <c r="X32" s="207"/>
      <c r="Y32" s="207"/>
      <c r="Z32" s="207"/>
      <c r="AA32" s="207"/>
      <c r="AB32" s="207"/>
      <c r="AC32" s="207"/>
      <c r="AD32" s="207"/>
      <c r="AE32" s="207"/>
      <c r="AK32" s="206">
        <v>0</v>
      </c>
      <c r="AL32" s="207"/>
      <c r="AM32" s="207"/>
      <c r="AN32" s="207"/>
      <c r="AO32" s="207"/>
      <c r="AR32" s="25"/>
      <c r="BE32" s="211"/>
    </row>
    <row r="33" spans="2:57" s="2" customFormat="1" ht="14.45" hidden="1" customHeight="1">
      <c r="B33" s="25"/>
      <c r="F33" s="26" t="s">
        <v>45</v>
      </c>
      <c r="L33" s="208">
        <v>0</v>
      </c>
      <c r="M33" s="207"/>
      <c r="N33" s="207"/>
      <c r="O33" s="207"/>
      <c r="P33" s="207"/>
      <c r="W33" s="206">
        <f>ROUND(BD94, 2)</f>
        <v>0</v>
      </c>
      <c r="X33" s="207"/>
      <c r="Y33" s="207"/>
      <c r="Z33" s="207"/>
      <c r="AA33" s="207"/>
      <c r="AB33" s="207"/>
      <c r="AC33" s="207"/>
      <c r="AD33" s="207"/>
      <c r="AE33" s="207"/>
      <c r="AK33" s="206">
        <v>0</v>
      </c>
      <c r="AL33" s="207"/>
      <c r="AM33" s="207"/>
      <c r="AN33" s="207"/>
      <c r="AO33" s="207"/>
      <c r="AR33" s="25"/>
      <c r="BE33" s="211"/>
    </row>
    <row r="34" spans="2:57" s="1" customFormat="1" ht="6.95" customHeight="1">
      <c r="B34" s="22"/>
      <c r="AR34" s="22"/>
      <c r="BE34" s="210"/>
    </row>
    <row r="35" spans="2:57" s="1" customFormat="1" ht="25.9" customHeight="1">
      <c r="B35" s="22"/>
      <c r="C35" s="27"/>
      <c r="D35" s="28" t="s">
        <v>46</v>
      </c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30" t="s">
        <v>47</v>
      </c>
      <c r="U35" s="29"/>
      <c r="V35" s="29"/>
      <c r="W35" s="29"/>
      <c r="X35" s="241" t="s">
        <v>48</v>
      </c>
      <c r="Y35" s="242"/>
      <c r="Z35" s="242"/>
      <c r="AA35" s="242"/>
      <c r="AB35" s="242"/>
      <c r="AC35" s="29"/>
      <c r="AD35" s="29"/>
      <c r="AE35" s="29"/>
      <c r="AF35" s="29"/>
      <c r="AG35" s="29"/>
      <c r="AH35" s="29"/>
      <c r="AI35" s="29"/>
      <c r="AJ35" s="29"/>
      <c r="AK35" s="243">
        <f>SUM(AK26:AK33)</f>
        <v>0</v>
      </c>
      <c r="AL35" s="242"/>
      <c r="AM35" s="242"/>
      <c r="AN35" s="242"/>
      <c r="AO35" s="244"/>
      <c r="AP35" s="27"/>
      <c r="AQ35" s="27"/>
      <c r="AR35" s="22"/>
    </row>
    <row r="36" spans="2:57" s="1" customFormat="1" ht="6.95" customHeight="1">
      <c r="B36" s="22"/>
      <c r="AR36" s="22"/>
    </row>
    <row r="37" spans="2:57" s="1" customFormat="1" ht="14.45" customHeight="1">
      <c r="B37" s="22"/>
      <c r="AR37" s="22"/>
    </row>
    <row r="38" spans="2:57" ht="14.45" customHeight="1">
      <c r="B38" s="11"/>
      <c r="AR38" s="11"/>
    </row>
    <row r="39" spans="2:57" ht="14.45" customHeight="1">
      <c r="B39" s="11"/>
      <c r="AR39" s="11"/>
    </row>
    <row r="40" spans="2:57" ht="14.45" customHeight="1">
      <c r="B40" s="11"/>
      <c r="AR40" s="11"/>
    </row>
    <row r="41" spans="2:57" ht="14.45" customHeight="1">
      <c r="B41" s="11"/>
      <c r="AR41" s="11"/>
    </row>
    <row r="42" spans="2:57" ht="14.45" customHeight="1">
      <c r="B42" s="11"/>
      <c r="AR42" s="11"/>
    </row>
    <row r="43" spans="2:57" ht="14.45" customHeight="1">
      <c r="B43" s="11"/>
      <c r="AR43" s="11"/>
    </row>
    <row r="44" spans="2:57" ht="14.45" customHeight="1">
      <c r="B44" s="11"/>
      <c r="AR44" s="11"/>
    </row>
    <row r="45" spans="2:57" ht="14.45" customHeight="1">
      <c r="B45" s="11"/>
      <c r="AR45" s="11"/>
    </row>
    <row r="46" spans="2:57" ht="14.45" customHeight="1">
      <c r="B46" s="11"/>
      <c r="AR46" s="11"/>
    </row>
    <row r="47" spans="2:57" ht="14.45" customHeight="1">
      <c r="B47" s="11"/>
      <c r="AR47" s="11"/>
    </row>
    <row r="48" spans="2:57" ht="14.45" customHeight="1">
      <c r="B48" s="11"/>
      <c r="AR48" s="11"/>
    </row>
    <row r="49" spans="2:44" s="1" customFormat="1" ht="14.45" customHeight="1">
      <c r="B49" s="22"/>
      <c r="D49" s="31" t="s">
        <v>49</v>
      </c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1" t="s">
        <v>50</v>
      </c>
      <c r="AI49" s="32"/>
      <c r="AJ49" s="32"/>
      <c r="AK49" s="32"/>
      <c r="AL49" s="32"/>
      <c r="AM49" s="32"/>
      <c r="AN49" s="32"/>
      <c r="AO49" s="32"/>
      <c r="AR49" s="22"/>
    </row>
    <row r="50" spans="2:44">
      <c r="B50" s="11"/>
      <c r="AR50" s="11"/>
    </row>
    <row r="51" spans="2:44">
      <c r="B51" s="11"/>
      <c r="AR51" s="11"/>
    </row>
    <row r="52" spans="2:44">
      <c r="B52" s="11"/>
      <c r="AR52" s="11"/>
    </row>
    <row r="53" spans="2:44">
      <c r="B53" s="11"/>
      <c r="AR53" s="11"/>
    </row>
    <row r="54" spans="2:44">
      <c r="B54" s="11"/>
      <c r="AR54" s="11"/>
    </row>
    <row r="55" spans="2:44">
      <c r="B55" s="11"/>
      <c r="AR55" s="11"/>
    </row>
    <row r="56" spans="2:44">
      <c r="B56" s="11"/>
      <c r="AR56" s="11"/>
    </row>
    <row r="57" spans="2:44">
      <c r="B57" s="11"/>
      <c r="AR57" s="11"/>
    </row>
    <row r="58" spans="2:44">
      <c r="B58" s="11"/>
      <c r="AR58" s="11"/>
    </row>
    <row r="59" spans="2:44">
      <c r="B59" s="11"/>
      <c r="AR59" s="11"/>
    </row>
    <row r="60" spans="2:44" s="1" customFormat="1" ht="12.75">
      <c r="B60" s="22"/>
      <c r="D60" s="33" t="s">
        <v>51</v>
      </c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33" t="s">
        <v>52</v>
      </c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33" t="s">
        <v>51</v>
      </c>
      <c r="AI60" s="24"/>
      <c r="AJ60" s="24"/>
      <c r="AK60" s="24"/>
      <c r="AL60" s="24"/>
      <c r="AM60" s="33" t="s">
        <v>52</v>
      </c>
      <c r="AN60" s="24"/>
      <c r="AO60" s="24"/>
      <c r="AR60" s="22"/>
    </row>
    <row r="61" spans="2:44">
      <c r="B61" s="11"/>
      <c r="AR61" s="11"/>
    </row>
    <row r="62" spans="2:44">
      <c r="B62" s="11"/>
      <c r="AR62" s="11"/>
    </row>
    <row r="63" spans="2:44">
      <c r="B63" s="11"/>
      <c r="AR63" s="11"/>
    </row>
    <row r="64" spans="2:44" s="1" customFormat="1" ht="12.75">
      <c r="B64" s="22"/>
      <c r="D64" s="31" t="s">
        <v>53</v>
      </c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1" t="s">
        <v>54</v>
      </c>
      <c r="AI64" s="32"/>
      <c r="AJ64" s="32"/>
      <c r="AK64" s="32"/>
      <c r="AL64" s="32"/>
      <c r="AM64" s="32"/>
      <c r="AN64" s="32"/>
      <c r="AO64" s="32"/>
      <c r="AR64" s="22"/>
    </row>
    <row r="65" spans="2:44">
      <c r="B65" s="11"/>
      <c r="AR65" s="11"/>
    </row>
    <row r="66" spans="2:44">
      <c r="B66" s="11"/>
      <c r="AR66" s="11"/>
    </row>
    <row r="67" spans="2:44">
      <c r="B67" s="11"/>
      <c r="AR67" s="11"/>
    </row>
    <row r="68" spans="2:44">
      <c r="B68" s="11"/>
      <c r="AR68" s="11"/>
    </row>
    <row r="69" spans="2:44">
      <c r="B69" s="11"/>
      <c r="AR69" s="11"/>
    </row>
    <row r="70" spans="2:44">
      <c r="B70" s="11"/>
      <c r="AR70" s="11"/>
    </row>
    <row r="71" spans="2:44">
      <c r="B71" s="11"/>
      <c r="AR71" s="11"/>
    </row>
    <row r="72" spans="2:44">
      <c r="B72" s="11"/>
      <c r="AR72" s="11"/>
    </row>
    <row r="73" spans="2:44">
      <c r="B73" s="11"/>
      <c r="AR73" s="11"/>
    </row>
    <row r="74" spans="2:44">
      <c r="B74" s="11"/>
      <c r="AR74" s="11"/>
    </row>
    <row r="75" spans="2:44" s="1" customFormat="1" ht="12.75">
      <c r="B75" s="22"/>
      <c r="D75" s="33" t="s">
        <v>51</v>
      </c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33" t="s">
        <v>52</v>
      </c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33" t="s">
        <v>51</v>
      </c>
      <c r="AI75" s="24"/>
      <c r="AJ75" s="24"/>
      <c r="AK75" s="24"/>
      <c r="AL75" s="24"/>
      <c r="AM75" s="33" t="s">
        <v>52</v>
      </c>
      <c r="AN75" s="24"/>
      <c r="AO75" s="24"/>
      <c r="AR75" s="22"/>
    </row>
    <row r="76" spans="2:44" s="1" customFormat="1">
      <c r="B76" s="22"/>
      <c r="AR76" s="22"/>
    </row>
    <row r="77" spans="2:44" s="1" customFormat="1" ht="6.95" customHeight="1">
      <c r="B77" s="34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M77" s="35"/>
      <c r="AN77" s="35"/>
      <c r="AO77" s="35"/>
      <c r="AP77" s="35"/>
      <c r="AQ77" s="35"/>
      <c r="AR77" s="22"/>
    </row>
    <row r="81" spans="1:91" s="1" customFormat="1" ht="6.95" customHeight="1">
      <c r="B81" s="36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M81" s="37"/>
      <c r="AN81" s="37"/>
      <c r="AO81" s="37"/>
      <c r="AP81" s="37"/>
      <c r="AQ81" s="37"/>
      <c r="AR81" s="22"/>
    </row>
    <row r="82" spans="1:91" s="1" customFormat="1" ht="24.95" customHeight="1">
      <c r="B82" s="22"/>
      <c r="C82" s="12" t="s">
        <v>55</v>
      </c>
      <c r="AR82" s="22"/>
    </row>
    <row r="83" spans="1:91" s="1" customFormat="1" ht="6.95" customHeight="1">
      <c r="B83" s="22"/>
      <c r="AR83" s="22"/>
    </row>
    <row r="84" spans="1:91" s="3" customFormat="1" ht="12" customHeight="1">
      <c r="B84" s="38"/>
      <c r="C84" s="18" t="s">
        <v>12</v>
      </c>
      <c r="L84" s="3" t="str">
        <f>K5</f>
        <v>600</v>
      </c>
      <c r="AR84" s="38"/>
    </row>
    <row r="85" spans="1:91" s="4" customFormat="1" ht="36.950000000000003" customHeight="1">
      <c r="B85" s="39"/>
      <c r="C85" s="40" t="s">
        <v>15</v>
      </c>
      <c r="L85" s="232" t="str">
        <f>K6</f>
        <v>MES Malá Lodina, administratívna budova-dopravné napojenie na miestnu cestu a parkovisko na p.č. 245-4, Mala Lodina</v>
      </c>
      <c r="M85" s="233"/>
      <c r="N85" s="233"/>
      <c r="O85" s="233"/>
      <c r="P85" s="233"/>
      <c r="Q85" s="233"/>
      <c r="R85" s="233"/>
      <c r="S85" s="233"/>
      <c r="T85" s="233"/>
      <c r="U85" s="233"/>
      <c r="V85" s="233"/>
      <c r="W85" s="233"/>
      <c r="X85" s="233"/>
      <c r="Y85" s="233"/>
      <c r="Z85" s="233"/>
      <c r="AA85" s="233"/>
      <c r="AB85" s="233"/>
      <c r="AC85" s="233"/>
      <c r="AD85" s="233"/>
      <c r="AE85" s="233"/>
      <c r="AF85" s="233"/>
      <c r="AG85" s="233"/>
      <c r="AH85" s="233"/>
      <c r="AI85" s="233"/>
      <c r="AJ85" s="233"/>
      <c r="AR85" s="39"/>
    </row>
    <row r="86" spans="1:91" s="1" customFormat="1" ht="6.95" customHeight="1">
      <c r="B86" s="22"/>
      <c r="AR86" s="22"/>
    </row>
    <row r="87" spans="1:91" s="1" customFormat="1" ht="12" customHeight="1">
      <c r="B87" s="22"/>
      <c r="C87" s="18" t="s">
        <v>19</v>
      </c>
      <c r="L87" s="41" t="str">
        <f>IF(K8="","",K8)</f>
        <v xml:space="preserve"> p.č. 245/4y, Malá Lodina</v>
      </c>
      <c r="AI87" s="18" t="s">
        <v>21</v>
      </c>
      <c r="AM87" s="234" t="str">
        <f>IF(AN8= "","",AN8)</f>
        <v>30. 9. 2025</v>
      </c>
      <c r="AN87" s="234"/>
      <c r="AR87" s="22"/>
    </row>
    <row r="88" spans="1:91" s="1" customFormat="1" ht="6.95" customHeight="1">
      <c r="B88" s="22"/>
      <c r="AR88" s="22"/>
    </row>
    <row r="89" spans="1:91" s="1" customFormat="1" ht="15.2" customHeight="1">
      <c r="B89" s="22"/>
      <c r="C89" s="18" t="s">
        <v>23</v>
      </c>
      <c r="L89" s="3" t="str">
        <f>IF(E11= "","",E11)</f>
        <v xml:space="preserve">Mestské lesy a.s., Južná trieda 11, 04001 Košice </v>
      </c>
      <c r="AI89" s="18" t="s">
        <v>29</v>
      </c>
      <c r="AM89" s="235" t="str">
        <f>IF(E17="","",E17)</f>
        <v>Ing. Jaroslav Lipták</v>
      </c>
      <c r="AN89" s="236"/>
      <c r="AO89" s="236"/>
      <c r="AP89" s="236"/>
      <c r="AR89" s="22"/>
      <c r="AS89" s="237" t="s">
        <v>56</v>
      </c>
      <c r="AT89" s="238"/>
      <c r="AU89" s="42"/>
      <c r="AV89" s="42"/>
      <c r="AW89" s="42"/>
      <c r="AX89" s="42"/>
      <c r="AY89" s="42"/>
      <c r="AZ89" s="42"/>
      <c r="BA89" s="42"/>
      <c r="BB89" s="42"/>
      <c r="BC89" s="42"/>
      <c r="BD89" s="43"/>
    </row>
    <row r="90" spans="1:91" s="1" customFormat="1" ht="15.2" customHeight="1">
      <c r="B90" s="22"/>
      <c r="C90" s="18" t="s">
        <v>27</v>
      </c>
      <c r="L90" s="3" t="str">
        <f>IF(E14= "Vyplň údaj","",E14)</f>
        <v/>
      </c>
      <c r="AI90" s="18" t="s">
        <v>32</v>
      </c>
      <c r="AM90" s="235" t="str">
        <f>IF(E20="","",E20)</f>
        <v xml:space="preserve"> </v>
      </c>
      <c r="AN90" s="236"/>
      <c r="AO90" s="236"/>
      <c r="AP90" s="236"/>
      <c r="AR90" s="22"/>
      <c r="AS90" s="239"/>
      <c r="AT90" s="240"/>
      <c r="BD90" s="44"/>
    </row>
    <row r="91" spans="1:91" s="1" customFormat="1" ht="10.9" customHeight="1">
      <c r="B91" s="22"/>
      <c r="AR91" s="22"/>
      <c r="AS91" s="239"/>
      <c r="AT91" s="240"/>
      <c r="BD91" s="44"/>
    </row>
    <row r="92" spans="1:91" s="1" customFormat="1" ht="29.25" customHeight="1">
      <c r="B92" s="22"/>
      <c r="C92" s="227" t="s">
        <v>57</v>
      </c>
      <c r="D92" s="228"/>
      <c r="E92" s="228"/>
      <c r="F92" s="228"/>
      <c r="G92" s="228"/>
      <c r="H92" s="45"/>
      <c r="I92" s="229" t="s">
        <v>58</v>
      </c>
      <c r="J92" s="228"/>
      <c r="K92" s="228"/>
      <c r="L92" s="228"/>
      <c r="M92" s="228"/>
      <c r="N92" s="228"/>
      <c r="O92" s="228"/>
      <c r="P92" s="228"/>
      <c r="Q92" s="228"/>
      <c r="R92" s="228"/>
      <c r="S92" s="228"/>
      <c r="T92" s="228"/>
      <c r="U92" s="228"/>
      <c r="V92" s="228"/>
      <c r="W92" s="228"/>
      <c r="X92" s="228"/>
      <c r="Y92" s="228"/>
      <c r="Z92" s="228"/>
      <c r="AA92" s="228"/>
      <c r="AB92" s="228"/>
      <c r="AC92" s="228"/>
      <c r="AD92" s="228"/>
      <c r="AE92" s="228"/>
      <c r="AF92" s="228"/>
      <c r="AG92" s="230" t="s">
        <v>59</v>
      </c>
      <c r="AH92" s="228"/>
      <c r="AI92" s="228"/>
      <c r="AJ92" s="228"/>
      <c r="AK92" s="228"/>
      <c r="AL92" s="228"/>
      <c r="AM92" s="228"/>
      <c r="AN92" s="229" t="s">
        <v>60</v>
      </c>
      <c r="AO92" s="228"/>
      <c r="AP92" s="231"/>
      <c r="AQ92" s="46" t="s">
        <v>61</v>
      </c>
      <c r="AR92" s="22"/>
      <c r="AS92" s="47" t="s">
        <v>62</v>
      </c>
      <c r="AT92" s="48" t="s">
        <v>63</v>
      </c>
      <c r="AU92" s="48" t="s">
        <v>64</v>
      </c>
      <c r="AV92" s="48" t="s">
        <v>65</v>
      </c>
      <c r="AW92" s="48" t="s">
        <v>66</v>
      </c>
      <c r="AX92" s="48" t="s">
        <v>67</v>
      </c>
      <c r="AY92" s="48" t="s">
        <v>68</v>
      </c>
      <c r="AZ92" s="48" t="s">
        <v>69</v>
      </c>
      <c r="BA92" s="48" t="s">
        <v>70</v>
      </c>
      <c r="BB92" s="48" t="s">
        <v>71</v>
      </c>
      <c r="BC92" s="48" t="s">
        <v>72</v>
      </c>
      <c r="BD92" s="49" t="s">
        <v>73</v>
      </c>
    </row>
    <row r="93" spans="1:91" s="1" customFormat="1" ht="10.9" customHeight="1">
      <c r="B93" s="22"/>
      <c r="AR93" s="22"/>
      <c r="AS93" s="50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3"/>
    </row>
    <row r="94" spans="1:91" s="5" customFormat="1" ht="32.450000000000003" customHeight="1">
      <c r="B94" s="51"/>
      <c r="C94" s="52" t="s">
        <v>74</v>
      </c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224">
        <f>ROUND(AG95,2)</f>
        <v>0</v>
      </c>
      <c r="AH94" s="224"/>
      <c r="AI94" s="224"/>
      <c r="AJ94" s="224"/>
      <c r="AK94" s="224"/>
      <c r="AL94" s="224"/>
      <c r="AM94" s="224"/>
      <c r="AN94" s="225">
        <f>SUM(AG94,AT94)</f>
        <v>0</v>
      </c>
      <c r="AO94" s="225"/>
      <c r="AP94" s="225"/>
      <c r="AQ94" s="54" t="s">
        <v>1</v>
      </c>
      <c r="AR94" s="51"/>
      <c r="AS94" s="55">
        <f>ROUND(AS95,2)</f>
        <v>0</v>
      </c>
      <c r="AT94" s="56">
        <f>ROUND(SUM(AV94:AW94),2)</f>
        <v>0</v>
      </c>
      <c r="AU94" s="57">
        <f>ROUND(AU95,5)</f>
        <v>0</v>
      </c>
      <c r="AV94" s="56">
        <f>ROUND(AZ94*L29,2)</f>
        <v>0</v>
      </c>
      <c r="AW94" s="56">
        <f>ROUND(BA94*L30,2)</f>
        <v>0</v>
      </c>
      <c r="AX94" s="56">
        <f>ROUND(BB94*L29,2)</f>
        <v>0</v>
      </c>
      <c r="AY94" s="56">
        <f>ROUND(BC94*L30,2)</f>
        <v>0</v>
      </c>
      <c r="AZ94" s="56">
        <f>ROUND(AZ95,2)</f>
        <v>0</v>
      </c>
      <c r="BA94" s="56">
        <f>ROUND(BA95,2)</f>
        <v>0</v>
      </c>
      <c r="BB94" s="56">
        <f>ROUND(BB95,2)</f>
        <v>0</v>
      </c>
      <c r="BC94" s="56">
        <f>ROUND(BC95,2)</f>
        <v>0</v>
      </c>
      <c r="BD94" s="58">
        <f>ROUND(BD95,2)</f>
        <v>0</v>
      </c>
      <c r="BS94" s="59" t="s">
        <v>75</v>
      </c>
      <c r="BT94" s="59" t="s">
        <v>76</v>
      </c>
      <c r="BU94" s="60" t="s">
        <v>77</v>
      </c>
      <c r="BV94" s="59" t="s">
        <v>78</v>
      </c>
      <c r="BW94" s="59" t="s">
        <v>4</v>
      </c>
      <c r="BX94" s="59" t="s">
        <v>79</v>
      </c>
      <c r="CL94" s="59" t="s">
        <v>1</v>
      </c>
    </row>
    <row r="95" spans="1:91" s="6" customFormat="1" ht="24.75" customHeight="1">
      <c r="A95" s="61" t="s">
        <v>80</v>
      </c>
      <c r="B95" s="62"/>
      <c r="C95" s="63"/>
      <c r="D95" s="223" t="s">
        <v>81</v>
      </c>
      <c r="E95" s="223"/>
      <c r="F95" s="223"/>
      <c r="G95" s="223"/>
      <c r="H95" s="223"/>
      <c r="I95" s="64"/>
      <c r="J95" s="223" t="s">
        <v>82</v>
      </c>
      <c r="K95" s="223"/>
      <c r="L95" s="223"/>
      <c r="M95" s="223"/>
      <c r="N95" s="223"/>
      <c r="O95" s="223"/>
      <c r="P95" s="223"/>
      <c r="Q95" s="223"/>
      <c r="R95" s="223"/>
      <c r="S95" s="223"/>
      <c r="T95" s="223"/>
      <c r="U95" s="223"/>
      <c r="V95" s="223"/>
      <c r="W95" s="223"/>
      <c r="X95" s="223"/>
      <c r="Y95" s="223"/>
      <c r="Z95" s="223"/>
      <c r="AA95" s="223"/>
      <c r="AB95" s="223"/>
      <c r="AC95" s="223"/>
      <c r="AD95" s="223"/>
      <c r="AE95" s="223"/>
      <c r="AF95" s="223"/>
      <c r="AG95" s="221">
        <f>'SO 02.2 - Parkovisko'!J32</f>
        <v>0</v>
      </c>
      <c r="AH95" s="222"/>
      <c r="AI95" s="222"/>
      <c r="AJ95" s="222"/>
      <c r="AK95" s="222"/>
      <c r="AL95" s="222"/>
      <c r="AM95" s="222"/>
      <c r="AN95" s="221">
        <f>SUM(AG95,AT95)</f>
        <v>0</v>
      </c>
      <c r="AO95" s="222"/>
      <c r="AP95" s="222"/>
      <c r="AQ95" s="65" t="s">
        <v>83</v>
      </c>
      <c r="AR95" s="62"/>
      <c r="AS95" s="66">
        <v>0</v>
      </c>
      <c r="AT95" s="67">
        <f>ROUND(SUM(AV95:AW95),2)</f>
        <v>0</v>
      </c>
      <c r="AU95" s="68">
        <f>'SO 02.2 - Parkovisko'!P132</f>
        <v>0</v>
      </c>
      <c r="AV95" s="67">
        <f>'SO 02.2 - Parkovisko'!J35</f>
        <v>0</v>
      </c>
      <c r="AW95" s="67">
        <f>'SO 02.2 - Parkovisko'!J36</f>
        <v>0</v>
      </c>
      <c r="AX95" s="67">
        <f>'SO 02.2 - Parkovisko'!J37</f>
        <v>0</v>
      </c>
      <c r="AY95" s="67">
        <f>'SO 02.2 - Parkovisko'!J38</f>
        <v>0</v>
      </c>
      <c r="AZ95" s="67">
        <f>'SO 02.2 - Parkovisko'!F35</f>
        <v>0</v>
      </c>
      <c r="BA95" s="67">
        <f>'SO 02.2 - Parkovisko'!F36</f>
        <v>0</v>
      </c>
      <c r="BB95" s="67">
        <f>'SO 02.2 - Parkovisko'!F37</f>
        <v>0</v>
      </c>
      <c r="BC95" s="67">
        <f>'SO 02.2 - Parkovisko'!F38</f>
        <v>0</v>
      </c>
      <c r="BD95" s="69">
        <f>'SO 02.2 - Parkovisko'!F39</f>
        <v>0</v>
      </c>
      <c r="BT95" s="70" t="s">
        <v>84</v>
      </c>
      <c r="BV95" s="70" t="s">
        <v>78</v>
      </c>
      <c r="BW95" s="70" t="s">
        <v>85</v>
      </c>
      <c r="BX95" s="70" t="s">
        <v>4</v>
      </c>
      <c r="CL95" s="70" t="s">
        <v>1</v>
      </c>
      <c r="CM95" s="70" t="s">
        <v>76</v>
      </c>
    </row>
    <row r="96" spans="1:91" s="1" customFormat="1" ht="30" customHeight="1">
      <c r="B96" s="22"/>
      <c r="AR96" s="22"/>
    </row>
    <row r="97" spans="2:44" s="1" customFormat="1" ht="6.95" customHeight="1">
      <c r="B97" s="34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5"/>
      <c r="AQ97" s="35"/>
      <c r="AR97" s="22"/>
    </row>
  </sheetData>
  <mergeCells count="42">
    <mergeCell ref="AR2:BE2"/>
    <mergeCell ref="C92:G92"/>
    <mergeCell ref="I92:AF92"/>
    <mergeCell ref="AG92:AM92"/>
    <mergeCell ref="AN92:AP92"/>
    <mergeCell ref="L85:AJ85"/>
    <mergeCell ref="AM87:AN87"/>
    <mergeCell ref="AM89:AP89"/>
    <mergeCell ref="AS89:AT91"/>
    <mergeCell ref="AM90:AP90"/>
    <mergeCell ref="W33:AE33"/>
    <mergeCell ref="AK33:AO33"/>
    <mergeCell ref="L33:P33"/>
    <mergeCell ref="X35:AB35"/>
    <mergeCell ref="AK35:AO35"/>
    <mergeCell ref="AK31:AO31"/>
    <mergeCell ref="AN95:AP95"/>
    <mergeCell ref="AG95:AM95"/>
    <mergeCell ref="D95:H95"/>
    <mergeCell ref="J95:AF95"/>
    <mergeCell ref="AG94:AM94"/>
    <mergeCell ref="AN94:AP94"/>
    <mergeCell ref="BE5:BE34"/>
    <mergeCell ref="K5:AJ5"/>
    <mergeCell ref="K6:AJ6"/>
    <mergeCell ref="E14:AJ14"/>
    <mergeCell ref="E23:AN23"/>
    <mergeCell ref="AK26:AO26"/>
    <mergeCell ref="L28:P28"/>
    <mergeCell ref="W28:AE28"/>
    <mergeCell ref="AK28:AO28"/>
    <mergeCell ref="W29:AE29"/>
    <mergeCell ref="AK29:AO29"/>
    <mergeCell ref="L29:P29"/>
    <mergeCell ref="W30:AE30"/>
    <mergeCell ref="AK30:AO30"/>
    <mergeCell ref="L30:P30"/>
    <mergeCell ref="W31:AE31"/>
    <mergeCell ref="L31:P31"/>
    <mergeCell ref="W32:AE32"/>
    <mergeCell ref="AK32:AO32"/>
    <mergeCell ref="L32:P32"/>
  </mergeCells>
  <hyperlinks>
    <hyperlink ref="A95" location="'SO 02.2 - Parkovisko'!C2" display="/" xr:uid="{00000000-0004-0000-0000-000000000000}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BM213"/>
  <sheetViews>
    <sheetView showGridLines="0" tabSelected="1" zoomScaleNormal="100" workbookViewId="0">
      <selection activeCell="V17" sqref="V17"/>
    </sheetView>
  </sheetViews>
  <sheetFormatPr defaultRowHeight="11.25"/>
  <cols>
    <col min="1" max="1" width="8.33203125" style="89" customWidth="1"/>
    <col min="2" max="2" width="1.1640625" style="89" customWidth="1"/>
    <col min="3" max="3" width="4.1640625" style="89" customWidth="1"/>
    <col min="4" max="4" width="4.33203125" style="89" customWidth="1"/>
    <col min="5" max="5" width="17.1640625" style="89" customWidth="1"/>
    <col min="6" max="6" width="50.83203125" style="89" customWidth="1"/>
    <col min="7" max="7" width="7.5" style="89" customWidth="1"/>
    <col min="8" max="8" width="14" style="89" customWidth="1"/>
    <col min="9" max="9" width="15.83203125" style="89" customWidth="1"/>
    <col min="10" max="10" width="22.33203125" style="89" customWidth="1"/>
    <col min="11" max="11" width="22.33203125" style="89" hidden="1" customWidth="1"/>
    <col min="12" max="12" width="9.33203125" style="89" customWidth="1"/>
    <col min="13" max="13" width="10.83203125" style="89" hidden="1" customWidth="1"/>
    <col min="14" max="14" width="9.33203125" style="89" hidden="1"/>
    <col min="15" max="20" width="14.1640625" style="89" hidden="1" customWidth="1"/>
    <col min="21" max="21" width="16.33203125" style="89" hidden="1" customWidth="1"/>
    <col min="22" max="22" width="12.33203125" style="89" customWidth="1"/>
    <col min="23" max="23" width="16.33203125" style="89" customWidth="1"/>
    <col min="24" max="24" width="12.33203125" style="89" customWidth="1"/>
    <col min="25" max="25" width="15" style="89" customWidth="1"/>
    <col min="26" max="26" width="11" style="89" customWidth="1"/>
    <col min="27" max="27" width="15" style="89" customWidth="1"/>
    <col min="28" max="28" width="16.33203125" style="89" customWidth="1"/>
    <col min="29" max="29" width="11" style="89" customWidth="1"/>
    <col min="30" max="30" width="15" style="89" customWidth="1"/>
    <col min="31" max="31" width="16.33203125" style="89" customWidth="1"/>
    <col min="32" max="43" width="9.33203125" style="89"/>
    <col min="44" max="65" width="9.33203125" style="89" hidden="1"/>
    <col min="66" max="16384" width="9.33203125" style="89"/>
  </cols>
  <sheetData>
    <row r="2" spans="2:46" ht="36.950000000000003" customHeight="1">
      <c r="L2" s="249" t="s">
        <v>5</v>
      </c>
      <c r="M2" s="250"/>
      <c r="N2" s="250"/>
      <c r="O2" s="250"/>
      <c r="P2" s="250"/>
      <c r="Q2" s="250"/>
      <c r="R2" s="250"/>
      <c r="S2" s="250"/>
      <c r="T2" s="250"/>
      <c r="U2" s="250"/>
      <c r="V2" s="250"/>
      <c r="AT2" s="76" t="s">
        <v>85</v>
      </c>
    </row>
    <row r="3" spans="2:46" ht="6.95" customHeight="1">
      <c r="B3" s="90"/>
      <c r="C3" s="91"/>
      <c r="D3" s="91"/>
      <c r="E3" s="91"/>
      <c r="F3" s="91"/>
      <c r="G3" s="91"/>
      <c r="H3" s="91"/>
      <c r="I3" s="91"/>
      <c r="J3" s="91"/>
      <c r="K3" s="91"/>
      <c r="L3" s="92"/>
      <c r="AT3" s="76" t="s">
        <v>76</v>
      </c>
    </row>
    <row r="4" spans="2:46" ht="24.95" customHeight="1">
      <c r="B4" s="92"/>
      <c r="D4" s="93" t="s">
        <v>86</v>
      </c>
      <c r="L4" s="92"/>
      <c r="M4" s="94" t="s">
        <v>9</v>
      </c>
      <c r="AT4" s="76" t="s">
        <v>3</v>
      </c>
    </row>
    <row r="5" spans="2:46" ht="6.95" customHeight="1">
      <c r="B5" s="92"/>
      <c r="L5" s="92"/>
    </row>
    <row r="6" spans="2:46" ht="12" customHeight="1">
      <c r="B6" s="92"/>
      <c r="D6" s="95" t="s">
        <v>15</v>
      </c>
      <c r="L6" s="92"/>
    </row>
    <row r="7" spans="2:46" ht="26.25" customHeight="1">
      <c r="B7" s="92"/>
      <c r="E7" s="251" t="str">
        <f>'Rekapitulácia stavby'!K6</f>
        <v>MES Malá Lodina, administratívna budova-dopravné napojenie na miestnu cestu a parkovisko na p.č. 245-4, Mala Lodina</v>
      </c>
      <c r="F7" s="251"/>
      <c r="G7" s="251"/>
      <c r="H7" s="251"/>
      <c r="I7" s="251"/>
      <c r="J7" s="251"/>
      <c r="L7" s="92"/>
    </row>
    <row r="8" spans="2:46" s="72" customFormat="1" ht="12" customHeight="1">
      <c r="B8" s="71"/>
      <c r="D8" s="95" t="s">
        <v>87</v>
      </c>
      <c r="L8" s="71"/>
    </row>
    <row r="9" spans="2:46" s="72" customFormat="1" ht="16.5" customHeight="1">
      <c r="B9" s="71"/>
      <c r="E9" s="247" t="s">
        <v>88</v>
      </c>
      <c r="F9" s="248"/>
      <c r="G9" s="248"/>
      <c r="H9" s="248"/>
      <c r="L9" s="71"/>
    </row>
    <row r="10" spans="2:46" s="72" customFormat="1">
      <c r="B10" s="71"/>
      <c r="L10" s="71"/>
    </row>
    <row r="11" spans="2:46" s="72" customFormat="1" ht="12" customHeight="1">
      <c r="B11" s="71"/>
      <c r="D11" s="95" t="s">
        <v>17</v>
      </c>
      <c r="F11" s="96" t="s">
        <v>1</v>
      </c>
      <c r="I11" s="95" t="s">
        <v>18</v>
      </c>
      <c r="J11" s="96" t="s">
        <v>1</v>
      </c>
      <c r="L11" s="71"/>
    </row>
    <row r="12" spans="2:46" s="72" customFormat="1" ht="12" customHeight="1">
      <c r="B12" s="71"/>
      <c r="D12" s="95" t="s">
        <v>19</v>
      </c>
      <c r="F12" s="96" t="s">
        <v>20</v>
      </c>
      <c r="I12" s="95" t="s">
        <v>21</v>
      </c>
      <c r="J12" s="97"/>
      <c r="L12" s="71"/>
    </row>
    <row r="13" spans="2:46" s="72" customFormat="1" ht="10.9" customHeight="1">
      <c r="B13" s="71"/>
      <c r="L13" s="71"/>
    </row>
    <row r="14" spans="2:46" s="72" customFormat="1" ht="12" customHeight="1">
      <c r="B14" s="71"/>
      <c r="D14" s="95" t="s">
        <v>23</v>
      </c>
      <c r="I14" s="95" t="s">
        <v>24</v>
      </c>
      <c r="J14" s="96" t="s">
        <v>1</v>
      </c>
      <c r="L14" s="71"/>
    </row>
    <row r="15" spans="2:46" s="72" customFormat="1" ht="18" customHeight="1">
      <c r="B15" s="71"/>
      <c r="E15" s="96" t="s">
        <v>25</v>
      </c>
      <c r="I15" s="95" t="s">
        <v>26</v>
      </c>
      <c r="J15" s="96" t="s">
        <v>1</v>
      </c>
      <c r="L15" s="71"/>
    </row>
    <row r="16" spans="2:46" s="72" customFormat="1" ht="6.95" customHeight="1">
      <c r="B16" s="71"/>
      <c r="L16" s="71"/>
    </row>
    <row r="17" spans="2:52" s="72" customFormat="1" ht="12" customHeight="1">
      <c r="B17" s="71"/>
      <c r="D17" s="95" t="s">
        <v>27</v>
      </c>
      <c r="I17" s="95" t="s">
        <v>24</v>
      </c>
      <c r="J17" s="19" t="str">
        <f>'Rekapitulácia stavby'!AN13</f>
        <v>Vyplň údaj</v>
      </c>
      <c r="L17" s="71"/>
    </row>
    <row r="18" spans="2:52" s="72" customFormat="1" ht="18" customHeight="1">
      <c r="B18" s="71"/>
      <c r="E18" s="252" t="str">
        <f>'Rekapitulácia stavby'!E14</f>
        <v>Vyplň údaj</v>
      </c>
      <c r="F18" s="253"/>
      <c r="G18" s="253"/>
      <c r="H18" s="253"/>
      <c r="I18" s="95" t="s">
        <v>26</v>
      </c>
      <c r="J18" s="19" t="str">
        <f>'Rekapitulácia stavby'!AN14</f>
        <v>Vyplň údaj</v>
      </c>
      <c r="L18" s="71"/>
    </row>
    <row r="19" spans="2:52" s="72" customFormat="1" ht="6.95" customHeight="1">
      <c r="B19" s="71"/>
      <c r="L19" s="71"/>
    </row>
    <row r="20" spans="2:52" s="72" customFormat="1" ht="12" customHeight="1">
      <c r="B20" s="71"/>
      <c r="D20" s="95" t="s">
        <v>29</v>
      </c>
      <c r="I20" s="95" t="s">
        <v>24</v>
      </c>
      <c r="J20" s="96" t="s">
        <v>1</v>
      </c>
      <c r="L20" s="71"/>
    </row>
    <row r="21" spans="2:52" s="72" customFormat="1" ht="18" customHeight="1">
      <c r="B21" s="71"/>
      <c r="E21" s="96" t="s">
        <v>30</v>
      </c>
      <c r="I21" s="95" t="s">
        <v>26</v>
      </c>
      <c r="J21" s="96" t="s">
        <v>1</v>
      </c>
      <c r="L21" s="71"/>
    </row>
    <row r="22" spans="2:52" s="72" customFormat="1" ht="6.95" customHeight="1">
      <c r="B22" s="71"/>
      <c r="L22" s="71"/>
    </row>
    <row r="23" spans="2:52" s="72" customFormat="1" ht="12" customHeight="1">
      <c r="B23" s="71"/>
      <c r="D23" s="95" t="s">
        <v>32</v>
      </c>
      <c r="I23" s="95" t="s">
        <v>24</v>
      </c>
      <c r="J23" s="96" t="str">
        <f>IF('Rekapitulácia stavby'!AN19="","",'Rekapitulácia stavby'!AN19)</f>
        <v/>
      </c>
      <c r="L23" s="71"/>
    </row>
    <row r="24" spans="2:52" s="72" customFormat="1" ht="18" customHeight="1">
      <c r="B24" s="71"/>
      <c r="E24" s="96" t="str">
        <f>IF('Rekapitulácia stavby'!E20="","",'Rekapitulácia stavby'!E20)</f>
        <v xml:space="preserve"> </v>
      </c>
      <c r="I24" s="95" t="s">
        <v>26</v>
      </c>
      <c r="J24" s="96" t="str">
        <f>IF('Rekapitulácia stavby'!AN20="","",'Rekapitulácia stavby'!AN20)</f>
        <v/>
      </c>
      <c r="L24" s="71"/>
    </row>
    <row r="25" spans="2:52" s="72" customFormat="1" ht="6.95" customHeight="1">
      <c r="B25" s="71"/>
      <c r="L25" s="71"/>
    </row>
    <row r="26" spans="2:52" s="72" customFormat="1" ht="12" customHeight="1">
      <c r="B26" s="71"/>
      <c r="D26" s="95" t="s">
        <v>34</v>
      </c>
      <c r="L26" s="71"/>
    </row>
    <row r="27" spans="2:52" s="99" customFormat="1" ht="16.5" customHeight="1">
      <c r="B27" s="98"/>
      <c r="E27" s="254" t="s">
        <v>35</v>
      </c>
      <c r="F27" s="254"/>
      <c r="G27" s="254"/>
      <c r="H27" s="254"/>
      <c r="L27" s="98"/>
    </row>
    <row r="28" spans="2:52" s="72" customFormat="1" ht="6.95" customHeight="1">
      <c r="B28" s="71"/>
      <c r="L28" s="71"/>
    </row>
    <row r="29" spans="2:52" s="72" customFormat="1" ht="6.95" customHeight="1">
      <c r="B29" s="71"/>
      <c r="D29" s="101"/>
      <c r="E29" s="101"/>
      <c r="F29" s="101"/>
      <c r="G29" s="101"/>
      <c r="H29" s="101"/>
      <c r="I29" s="101"/>
      <c r="J29" s="101"/>
      <c r="K29" s="101"/>
      <c r="L29" s="102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3"/>
      <c r="Z29" s="103"/>
      <c r="AA29" s="103"/>
      <c r="AB29" s="103"/>
      <c r="AC29" s="103"/>
      <c r="AD29" s="103"/>
      <c r="AE29" s="103"/>
      <c r="AF29" s="103"/>
      <c r="AG29" s="103"/>
      <c r="AH29" s="103"/>
      <c r="AI29" s="103"/>
      <c r="AJ29" s="103"/>
      <c r="AK29" s="103"/>
      <c r="AL29" s="103"/>
      <c r="AM29" s="103"/>
      <c r="AN29" s="103"/>
      <c r="AO29" s="103"/>
      <c r="AP29" s="103"/>
      <c r="AQ29" s="103"/>
      <c r="AR29" s="103"/>
      <c r="AS29" s="103"/>
      <c r="AT29" s="103"/>
      <c r="AU29" s="103"/>
      <c r="AV29" s="103"/>
      <c r="AW29" s="103"/>
      <c r="AX29" s="103"/>
      <c r="AY29" s="103"/>
      <c r="AZ29" s="103"/>
    </row>
    <row r="30" spans="2:52" s="72" customFormat="1" ht="14.45" customHeight="1">
      <c r="B30" s="71"/>
      <c r="D30" s="96" t="s">
        <v>89</v>
      </c>
      <c r="J30" s="104">
        <f>J96</f>
        <v>0</v>
      </c>
      <c r="L30" s="102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3"/>
      <c r="AO30" s="103"/>
      <c r="AP30" s="103"/>
      <c r="AQ30" s="103"/>
      <c r="AR30" s="103"/>
      <c r="AS30" s="103"/>
      <c r="AT30" s="103"/>
      <c r="AU30" s="103"/>
      <c r="AV30" s="103"/>
      <c r="AW30" s="103"/>
      <c r="AX30" s="103"/>
      <c r="AY30" s="103"/>
      <c r="AZ30" s="103"/>
    </row>
    <row r="31" spans="2:52" s="72" customFormat="1" ht="14.45" customHeight="1">
      <c r="B31" s="71"/>
      <c r="D31" s="105" t="s">
        <v>90</v>
      </c>
      <c r="J31" s="104">
        <f>J105</f>
        <v>0</v>
      </c>
      <c r="L31" s="71"/>
    </row>
    <row r="32" spans="2:52" s="72" customFormat="1" ht="25.35" customHeight="1">
      <c r="B32" s="71"/>
      <c r="D32" s="106" t="s">
        <v>36</v>
      </c>
      <c r="J32" s="107">
        <f>ROUND(J30 + J31, 2)</f>
        <v>0</v>
      </c>
      <c r="L32" s="71"/>
    </row>
    <row r="33" spans="2:52" s="72" customFormat="1" ht="6.95" customHeight="1">
      <c r="B33" s="71"/>
      <c r="D33" s="101"/>
      <c r="E33" s="101"/>
      <c r="F33" s="101"/>
      <c r="G33" s="101"/>
      <c r="H33" s="101"/>
      <c r="I33" s="101"/>
      <c r="J33" s="101"/>
      <c r="K33" s="101"/>
      <c r="L33" s="102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  <c r="AD33" s="103"/>
      <c r="AE33" s="103"/>
      <c r="AF33" s="103"/>
      <c r="AG33" s="103"/>
      <c r="AH33" s="103"/>
      <c r="AI33" s="103"/>
      <c r="AJ33" s="103"/>
      <c r="AK33" s="103"/>
      <c r="AL33" s="103"/>
      <c r="AM33" s="103"/>
      <c r="AN33" s="103"/>
      <c r="AO33" s="103"/>
      <c r="AP33" s="103"/>
      <c r="AQ33" s="103"/>
      <c r="AR33" s="103"/>
      <c r="AS33" s="103"/>
      <c r="AT33" s="103"/>
      <c r="AU33" s="103"/>
      <c r="AV33" s="103"/>
      <c r="AW33" s="103"/>
      <c r="AX33" s="103"/>
      <c r="AY33" s="103"/>
      <c r="AZ33" s="103"/>
    </row>
    <row r="34" spans="2:52" s="72" customFormat="1" ht="14.45" customHeight="1">
      <c r="B34" s="71"/>
      <c r="F34" s="108" t="s">
        <v>38</v>
      </c>
      <c r="I34" s="108" t="s">
        <v>37</v>
      </c>
      <c r="J34" s="108" t="s">
        <v>39</v>
      </c>
      <c r="L34" s="71"/>
    </row>
    <row r="35" spans="2:52" s="72" customFormat="1" ht="14.45" customHeight="1">
      <c r="B35" s="71"/>
      <c r="D35" s="109" t="s">
        <v>40</v>
      </c>
      <c r="E35" s="110"/>
      <c r="F35" s="111"/>
      <c r="G35" s="103"/>
      <c r="H35" s="103"/>
      <c r="I35" s="112"/>
      <c r="J35" s="111"/>
      <c r="L35" s="71"/>
    </row>
    <row r="36" spans="2:52" s="72" customFormat="1" ht="14.45" customHeight="1">
      <c r="B36" s="71"/>
      <c r="E36" s="110"/>
      <c r="F36" s="111">
        <f>ROUND((SUM(BF105:BF112) + SUM(BF132:BF212)),  2)</f>
        <v>0</v>
      </c>
      <c r="G36" s="103"/>
      <c r="H36" s="103"/>
      <c r="I36" s="112">
        <v>0.23</v>
      </c>
      <c r="J36" s="111">
        <f>ROUND(((SUM(BF105:BF112) + SUM(BF132:BF212))*I36),  2)</f>
        <v>0</v>
      </c>
      <c r="L36" s="71"/>
    </row>
    <row r="37" spans="2:52" s="72" customFormat="1" ht="14.45" hidden="1" customHeight="1">
      <c r="B37" s="71"/>
      <c r="E37" s="95" t="s">
        <v>43</v>
      </c>
      <c r="F37" s="113">
        <f>ROUND((SUM(BG105:BG112) + SUM(BG132:BG212)),  2)</f>
        <v>0</v>
      </c>
      <c r="I37" s="114">
        <v>0.23</v>
      </c>
      <c r="J37" s="113">
        <f>0</f>
        <v>0</v>
      </c>
      <c r="L37" s="71"/>
    </row>
    <row r="38" spans="2:52" s="72" customFormat="1" ht="14.45" hidden="1" customHeight="1">
      <c r="B38" s="71"/>
      <c r="E38" s="95" t="s">
        <v>44</v>
      </c>
      <c r="F38" s="113">
        <f>ROUND((SUM(BH105:BH112) + SUM(BH132:BH212)),  2)</f>
        <v>0</v>
      </c>
      <c r="I38" s="114">
        <v>0.23</v>
      </c>
      <c r="J38" s="113">
        <f>0</f>
        <v>0</v>
      </c>
      <c r="L38" s="71"/>
    </row>
    <row r="39" spans="2:52" s="72" customFormat="1" ht="14.45" hidden="1" customHeight="1">
      <c r="B39" s="71"/>
      <c r="E39" s="110" t="s">
        <v>45</v>
      </c>
      <c r="F39" s="111">
        <f>ROUND((SUM(BI105:BI112) + SUM(BI132:BI212)),  2)</f>
        <v>0</v>
      </c>
      <c r="G39" s="103"/>
      <c r="H39" s="103"/>
      <c r="I39" s="112">
        <v>0</v>
      </c>
      <c r="J39" s="111">
        <f>0</f>
        <v>0</v>
      </c>
      <c r="L39" s="71"/>
    </row>
    <row r="40" spans="2:52" s="72" customFormat="1" ht="6.95" customHeight="1">
      <c r="B40" s="71"/>
      <c r="L40" s="71"/>
    </row>
    <row r="41" spans="2:52" s="72" customFormat="1" ht="25.35" customHeight="1">
      <c r="B41" s="71"/>
      <c r="C41" s="115"/>
      <c r="D41" s="116" t="s">
        <v>46</v>
      </c>
      <c r="E41" s="117"/>
      <c r="F41" s="117"/>
      <c r="G41" s="118" t="s">
        <v>47</v>
      </c>
      <c r="H41" s="119" t="s">
        <v>48</v>
      </c>
      <c r="I41" s="117"/>
      <c r="J41" s="120">
        <f>SUM(J32:J39)</f>
        <v>0</v>
      </c>
      <c r="K41" s="121"/>
      <c r="L41" s="71"/>
    </row>
    <row r="42" spans="2:52" s="72" customFormat="1" ht="14.45" customHeight="1">
      <c r="B42" s="71"/>
      <c r="L42" s="71"/>
    </row>
    <row r="43" spans="2:52" ht="14.45" customHeight="1">
      <c r="B43" s="92"/>
      <c r="L43" s="92"/>
    </row>
    <row r="44" spans="2:52" ht="14.45" customHeight="1">
      <c r="B44" s="92"/>
      <c r="L44" s="92"/>
    </row>
    <row r="45" spans="2:52" ht="14.45" customHeight="1">
      <c r="B45" s="92"/>
      <c r="L45" s="92"/>
    </row>
    <row r="46" spans="2:52" ht="14.45" customHeight="1">
      <c r="B46" s="92"/>
      <c r="L46" s="92"/>
    </row>
    <row r="47" spans="2:52" ht="14.45" customHeight="1">
      <c r="B47" s="92"/>
      <c r="L47" s="92"/>
    </row>
    <row r="48" spans="2:52" ht="14.45" customHeight="1">
      <c r="B48" s="92"/>
      <c r="L48" s="92"/>
    </row>
    <row r="49" spans="2:12" ht="14.45" customHeight="1">
      <c r="B49" s="92"/>
      <c r="L49" s="92"/>
    </row>
    <row r="50" spans="2:12" s="72" customFormat="1" ht="14.45" customHeight="1">
      <c r="B50" s="71"/>
      <c r="D50" s="122" t="s">
        <v>49</v>
      </c>
      <c r="E50" s="123"/>
      <c r="F50" s="123"/>
      <c r="G50" s="122" t="s">
        <v>50</v>
      </c>
      <c r="H50" s="123"/>
      <c r="I50" s="123"/>
      <c r="J50" s="123"/>
      <c r="K50" s="123"/>
      <c r="L50" s="71"/>
    </row>
    <row r="51" spans="2:12">
      <c r="B51" s="92"/>
      <c r="L51" s="92"/>
    </row>
    <row r="52" spans="2:12">
      <c r="B52" s="92"/>
      <c r="L52" s="92"/>
    </row>
    <row r="53" spans="2:12">
      <c r="B53" s="92"/>
      <c r="L53" s="92"/>
    </row>
    <row r="54" spans="2:12">
      <c r="B54" s="92"/>
      <c r="L54" s="92"/>
    </row>
    <row r="55" spans="2:12">
      <c r="B55" s="92"/>
      <c r="L55" s="92"/>
    </row>
    <row r="56" spans="2:12">
      <c r="B56" s="92"/>
      <c r="L56" s="92"/>
    </row>
    <row r="57" spans="2:12">
      <c r="B57" s="92"/>
      <c r="L57" s="92"/>
    </row>
    <row r="58" spans="2:12">
      <c r="B58" s="92"/>
      <c r="L58" s="92"/>
    </row>
    <row r="59" spans="2:12">
      <c r="B59" s="92"/>
      <c r="L59" s="92"/>
    </row>
    <row r="60" spans="2:12">
      <c r="B60" s="92"/>
      <c r="L60" s="92"/>
    </row>
    <row r="61" spans="2:12" s="72" customFormat="1" ht="12.75">
      <c r="B61" s="71"/>
      <c r="D61" s="124" t="s">
        <v>51</v>
      </c>
      <c r="E61" s="125"/>
      <c r="F61" s="126" t="s">
        <v>52</v>
      </c>
      <c r="G61" s="124" t="s">
        <v>51</v>
      </c>
      <c r="H61" s="125"/>
      <c r="I61" s="125"/>
      <c r="J61" s="127" t="s">
        <v>52</v>
      </c>
      <c r="K61" s="125"/>
      <c r="L61" s="71"/>
    </row>
    <row r="62" spans="2:12">
      <c r="B62" s="92"/>
      <c r="L62" s="92"/>
    </row>
    <row r="63" spans="2:12">
      <c r="B63" s="92"/>
      <c r="L63" s="92"/>
    </row>
    <row r="64" spans="2:12">
      <c r="B64" s="92"/>
      <c r="L64" s="92"/>
    </row>
    <row r="65" spans="2:12" s="72" customFormat="1" ht="12.75">
      <c r="B65" s="71"/>
      <c r="D65" s="122" t="s">
        <v>53</v>
      </c>
      <c r="E65" s="123"/>
      <c r="F65" s="123"/>
      <c r="G65" s="122" t="s">
        <v>54</v>
      </c>
      <c r="H65" s="123"/>
      <c r="I65" s="123"/>
      <c r="J65" s="123"/>
      <c r="K65" s="123"/>
      <c r="L65" s="71"/>
    </row>
    <row r="66" spans="2:12">
      <c r="B66" s="92"/>
      <c r="L66" s="92"/>
    </row>
    <row r="67" spans="2:12">
      <c r="B67" s="92"/>
      <c r="L67" s="92"/>
    </row>
    <row r="68" spans="2:12">
      <c r="B68" s="92"/>
      <c r="L68" s="92"/>
    </row>
    <row r="69" spans="2:12">
      <c r="B69" s="92"/>
      <c r="L69" s="92"/>
    </row>
    <row r="70" spans="2:12">
      <c r="B70" s="92"/>
      <c r="L70" s="92"/>
    </row>
    <row r="71" spans="2:12">
      <c r="B71" s="92"/>
      <c r="L71" s="92"/>
    </row>
    <row r="72" spans="2:12">
      <c r="B72" s="92"/>
      <c r="L72" s="92"/>
    </row>
    <row r="73" spans="2:12">
      <c r="B73" s="92"/>
      <c r="L73" s="92"/>
    </row>
    <row r="74" spans="2:12">
      <c r="B74" s="92"/>
      <c r="L74" s="92"/>
    </row>
    <row r="75" spans="2:12">
      <c r="B75" s="92"/>
      <c r="L75" s="92"/>
    </row>
    <row r="76" spans="2:12" s="72" customFormat="1" ht="12.75">
      <c r="B76" s="71"/>
      <c r="D76" s="124" t="s">
        <v>51</v>
      </c>
      <c r="E76" s="125"/>
      <c r="F76" s="126" t="s">
        <v>52</v>
      </c>
      <c r="G76" s="124" t="s">
        <v>51</v>
      </c>
      <c r="H76" s="125"/>
      <c r="I76" s="125"/>
      <c r="J76" s="127" t="s">
        <v>52</v>
      </c>
      <c r="K76" s="125"/>
      <c r="L76" s="71"/>
    </row>
    <row r="77" spans="2:12" s="72" customFormat="1" ht="14.45" customHeight="1">
      <c r="B77" s="128"/>
      <c r="C77" s="129"/>
      <c r="D77" s="129"/>
      <c r="E77" s="129"/>
      <c r="F77" s="129"/>
      <c r="G77" s="129"/>
      <c r="H77" s="129"/>
      <c r="I77" s="129"/>
      <c r="J77" s="129"/>
      <c r="K77" s="129"/>
      <c r="L77" s="71"/>
    </row>
    <row r="81" spans="2:47" s="72" customFormat="1" ht="6.95" customHeight="1">
      <c r="B81" s="130"/>
      <c r="C81" s="131"/>
      <c r="D81" s="131"/>
      <c r="E81" s="131"/>
      <c r="F81" s="131"/>
      <c r="G81" s="131"/>
      <c r="H81" s="131"/>
      <c r="I81" s="131"/>
      <c r="J81" s="131"/>
      <c r="K81" s="131"/>
      <c r="L81" s="71"/>
    </row>
    <row r="82" spans="2:47" s="72" customFormat="1" ht="24.95" customHeight="1">
      <c r="B82" s="71"/>
      <c r="C82" s="93" t="s">
        <v>91</v>
      </c>
      <c r="L82" s="71"/>
    </row>
    <row r="83" spans="2:47" s="72" customFormat="1" ht="6.95" customHeight="1">
      <c r="B83" s="71"/>
      <c r="L83" s="71"/>
    </row>
    <row r="84" spans="2:47" s="72" customFormat="1" ht="12" customHeight="1">
      <c r="B84" s="71"/>
      <c r="C84" s="95" t="s">
        <v>15</v>
      </c>
      <c r="L84" s="71"/>
    </row>
    <row r="85" spans="2:47" s="72" customFormat="1" ht="26.25" customHeight="1">
      <c r="B85" s="71"/>
      <c r="E85" s="251" t="str">
        <f>E7</f>
        <v>MES Malá Lodina, administratívna budova-dopravné napojenie na miestnu cestu a parkovisko na p.č. 245-4, Mala Lodina</v>
      </c>
      <c r="F85" s="251"/>
      <c r="G85" s="251"/>
      <c r="H85" s="251"/>
      <c r="I85" s="251"/>
      <c r="J85" s="251"/>
      <c r="L85" s="71"/>
    </row>
    <row r="86" spans="2:47" s="72" customFormat="1" ht="12" customHeight="1">
      <c r="B86" s="71"/>
      <c r="C86" s="95" t="s">
        <v>87</v>
      </c>
      <c r="L86" s="71"/>
    </row>
    <row r="87" spans="2:47" s="72" customFormat="1" ht="16.5" customHeight="1">
      <c r="B87" s="71"/>
      <c r="E87" s="247" t="str">
        <f>E9</f>
        <v>SO 02.2 - Parkovisko</v>
      </c>
      <c r="F87" s="248"/>
      <c r="G87" s="248"/>
      <c r="H87" s="248"/>
      <c r="L87" s="71"/>
    </row>
    <row r="88" spans="2:47" s="72" customFormat="1" ht="6.95" customHeight="1">
      <c r="B88" s="71"/>
      <c r="L88" s="71"/>
    </row>
    <row r="89" spans="2:47" s="72" customFormat="1" ht="12" customHeight="1">
      <c r="B89" s="71"/>
      <c r="C89" s="95" t="s">
        <v>19</v>
      </c>
      <c r="F89" s="96" t="str">
        <f>F12</f>
        <v xml:space="preserve"> p.č. 245/4y, Malá Lodina</v>
      </c>
      <c r="I89" s="95" t="s">
        <v>21</v>
      </c>
      <c r="J89" s="97" t="str">
        <f>IF(J12="","",J12)</f>
        <v/>
      </c>
      <c r="L89" s="71"/>
    </row>
    <row r="90" spans="2:47" s="72" customFormat="1" ht="6.95" customHeight="1">
      <c r="B90" s="71"/>
      <c r="L90" s="71"/>
    </row>
    <row r="91" spans="2:47" s="72" customFormat="1" ht="15.2" customHeight="1">
      <c r="B91" s="71"/>
      <c r="C91" s="95" t="s">
        <v>23</v>
      </c>
      <c r="F91" s="96" t="str">
        <f>E15</f>
        <v xml:space="preserve">Mestské lesy a.s., Južná trieda 11, 04001 Košice </v>
      </c>
      <c r="I91" s="95" t="s">
        <v>29</v>
      </c>
      <c r="J91" s="100" t="str">
        <f>E21</f>
        <v>Ing. Jaroslav Lipták</v>
      </c>
      <c r="L91" s="71"/>
    </row>
    <row r="92" spans="2:47" s="72" customFormat="1" ht="15.2" customHeight="1">
      <c r="B92" s="71"/>
      <c r="C92" s="95" t="s">
        <v>27</v>
      </c>
      <c r="F92" s="96" t="str">
        <f>IF(E18="","",E18)</f>
        <v>Vyplň údaj</v>
      </c>
      <c r="I92" s="95"/>
      <c r="J92" s="100" t="str">
        <f>E24</f>
        <v xml:space="preserve"> </v>
      </c>
      <c r="L92" s="71"/>
    </row>
    <row r="93" spans="2:47" s="72" customFormat="1" ht="10.35" customHeight="1">
      <c r="B93" s="71"/>
      <c r="L93" s="71"/>
    </row>
    <row r="94" spans="2:47" s="72" customFormat="1" ht="29.25" customHeight="1">
      <c r="B94" s="71"/>
      <c r="C94" s="132" t="s">
        <v>92</v>
      </c>
      <c r="D94" s="115"/>
      <c r="E94" s="115"/>
      <c r="F94" s="115"/>
      <c r="G94" s="115"/>
      <c r="H94" s="115"/>
      <c r="I94" s="115"/>
      <c r="J94" s="133" t="s">
        <v>93</v>
      </c>
      <c r="K94" s="115"/>
      <c r="L94" s="71"/>
    </row>
    <row r="95" spans="2:47" s="72" customFormat="1" ht="10.35" customHeight="1">
      <c r="B95" s="71"/>
      <c r="L95" s="71"/>
    </row>
    <row r="96" spans="2:47" s="72" customFormat="1" ht="22.9" customHeight="1">
      <c r="B96" s="71"/>
      <c r="C96" s="134" t="s">
        <v>94</v>
      </c>
      <c r="J96" s="107">
        <f>J132</f>
        <v>0</v>
      </c>
      <c r="L96" s="71"/>
      <c r="AU96" s="76" t="s">
        <v>95</v>
      </c>
    </row>
    <row r="97" spans="2:62" s="136" customFormat="1" ht="24.95" customHeight="1">
      <c r="B97" s="135"/>
      <c r="D97" s="137" t="s">
        <v>96</v>
      </c>
      <c r="E97" s="138"/>
      <c r="F97" s="138"/>
      <c r="G97" s="138"/>
      <c r="H97" s="138"/>
      <c r="I97" s="138"/>
      <c r="J97" s="139">
        <f>J133</f>
        <v>0</v>
      </c>
      <c r="L97" s="135"/>
    </row>
    <row r="98" spans="2:62" s="141" customFormat="1" ht="19.899999999999999" customHeight="1">
      <c r="B98" s="140"/>
      <c r="D98" s="142" t="s">
        <v>97</v>
      </c>
      <c r="E98" s="143"/>
      <c r="F98" s="143"/>
      <c r="G98" s="143"/>
      <c r="H98" s="143"/>
      <c r="I98" s="143"/>
      <c r="J98" s="144">
        <f>J134</f>
        <v>0</v>
      </c>
      <c r="L98" s="140"/>
    </row>
    <row r="99" spans="2:62" s="141" customFormat="1" ht="19.899999999999999" customHeight="1">
      <c r="B99" s="140"/>
      <c r="D99" s="142" t="s">
        <v>98</v>
      </c>
      <c r="E99" s="143"/>
      <c r="F99" s="143"/>
      <c r="G99" s="143"/>
      <c r="H99" s="143"/>
      <c r="I99" s="143"/>
      <c r="J99" s="144">
        <f>J150</f>
        <v>0</v>
      </c>
      <c r="L99" s="140"/>
    </row>
    <row r="100" spans="2:62" s="141" customFormat="1" ht="19.899999999999999" customHeight="1">
      <c r="B100" s="140"/>
      <c r="D100" s="142" t="s">
        <v>99</v>
      </c>
      <c r="E100" s="143"/>
      <c r="F100" s="143"/>
      <c r="G100" s="143"/>
      <c r="H100" s="143"/>
      <c r="I100" s="143"/>
      <c r="J100" s="144">
        <f>J157</f>
        <v>0</v>
      </c>
      <c r="L100" s="140"/>
    </row>
    <row r="101" spans="2:62" s="141" customFormat="1" ht="19.899999999999999" customHeight="1">
      <c r="B101" s="140"/>
      <c r="D101" s="142" t="s">
        <v>100</v>
      </c>
      <c r="E101" s="143"/>
      <c r="F101" s="143"/>
      <c r="G101" s="143"/>
      <c r="H101" s="143"/>
      <c r="I101" s="143"/>
      <c r="J101" s="144">
        <f>J172</f>
        <v>0</v>
      </c>
      <c r="L101" s="140"/>
    </row>
    <row r="102" spans="2:62" s="141" customFormat="1" ht="19.899999999999999" customHeight="1">
      <c r="B102" s="140"/>
      <c r="D102" s="142" t="s">
        <v>101</v>
      </c>
      <c r="E102" s="143"/>
      <c r="F102" s="143"/>
      <c r="G102" s="143"/>
      <c r="H102" s="143"/>
      <c r="I102" s="143"/>
      <c r="J102" s="144">
        <f>J211</f>
        <v>0</v>
      </c>
      <c r="L102" s="140"/>
    </row>
    <row r="103" spans="2:62" s="72" customFormat="1" ht="21.75" customHeight="1">
      <c r="B103" s="71"/>
      <c r="L103" s="71"/>
    </row>
    <row r="104" spans="2:62" s="72" customFormat="1" ht="6.95" customHeight="1">
      <c r="B104" s="71"/>
      <c r="L104" s="71"/>
    </row>
    <row r="105" spans="2:62" s="72" customFormat="1" ht="29.25" customHeight="1">
      <c r="B105" s="71"/>
      <c r="C105" s="134" t="s">
        <v>102</v>
      </c>
      <c r="J105" s="145">
        <f>ROUND(J106 + J107 + J108 + J109 + J110 + J111,2)</f>
        <v>0</v>
      </c>
      <c r="L105" s="71"/>
      <c r="N105" s="146" t="s">
        <v>40</v>
      </c>
    </row>
    <row r="106" spans="2:62" s="72" customFormat="1" ht="18" customHeight="1">
      <c r="B106" s="71"/>
      <c r="D106" s="245" t="s">
        <v>103</v>
      </c>
      <c r="E106" s="246"/>
      <c r="F106" s="246"/>
      <c r="J106" s="74">
        <v>0</v>
      </c>
      <c r="L106" s="71"/>
      <c r="N106" s="75" t="s">
        <v>42</v>
      </c>
      <c r="AY106" s="76" t="s">
        <v>104</v>
      </c>
      <c r="BE106" s="77">
        <f t="shared" ref="BE106:BE111" si="0">IF(N106="základná",J106,0)</f>
        <v>0</v>
      </c>
      <c r="BF106" s="77">
        <f t="shared" ref="BF106:BF111" si="1">IF(N106="znížená",J106,0)</f>
        <v>0</v>
      </c>
      <c r="BG106" s="77">
        <f t="shared" ref="BG106:BG111" si="2">IF(N106="zákl. prenesená",J106,0)</f>
        <v>0</v>
      </c>
      <c r="BH106" s="77">
        <f t="shared" ref="BH106:BH111" si="3">IF(N106="zníž. prenesená",J106,0)</f>
        <v>0</v>
      </c>
      <c r="BI106" s="77">
        <f t="shared" ref="BI106:BI111" si="4">IF(N106="nulová",J106,0)</f>
        <v>0</v>
      </c>
      <c r="BJ106" s="76" t="s">
        <v>105</v>
      </c>
    </row>
    <row r="107" spans="2:62" s="72" customFormat="1" ht="18" customHeight="1">
      <c r="B107" s="71"/>
      <c r="D107" s="245" t="s">
        <v>106</v>
      </c>
      <c r="E107" s="246"/>
      <c r="F107" s="246"/>
      <c r="J107" s="74">
        <v>0</v>
      </c>
      <c r="L107" s="71"/>
      <c r="N107" s="75" t="s">
        <v>42</v>
      </c>
      <c r="AY107" s="76" t="s">
        <v>104</v>
      </c>
      <c r="BE107" s="77">
        <f t="shared" si="0"/>
        <v>0</v>
      </c>
      <c r="BF107" s="77">
        <f t="shared" si="1"/>
        <v>0</v>
      </c>
      <c r="BG107" s="77">
        <f t="shared" si="2"/>
        <v>0</v>
      </c>
      <c r="BH107" s="77">
        <f t="shared" si="3"/>
        <v>0</v>
      </c>
      <c r="BI107" s="77">
        <f t="shared" si="4"/>
        <v>0</v>
      </c>
      <c r="BJ107" s="76" t="s">
        <v>105</v>
      </c>
    </row>
    <row r="108" spans="2:62" s="72" customFormat="1" ht="18" customHeight="1">
      <c r="B108" s="71"/>
      <c r="D108" s="245" t="s">
        <v>107</v>
      </c>
      <c r="E108" s="246"/>
      <c r="F108" s="246"/>
      <c r="J108" s="74">
        <v>0</v>
      </c>
      <c r="L108" s="71"/>
      <c r="N108" s="75" t="s">
        <v>42</v>
      </c>
      <c r="AY108" s="76" t="s">
        <v>104</v>
      </c>
      <c r="BE108" s="77">
        <f t="shared" si="0"/>
        <v>0</v>
      </c>
      <c r="BF108" s="77">
        <f t="shared" si="1"/>
        <v>0</v>
      </c>
      <c r="BG108" s="77">
        <f t="shared" si="2"/>
        <v>0</v>
      </c>
      <c r="BH108" s="77">
        <f t="shared" si="3"/>
        <v>0</v>
      </c>
      <c r="BI108" s="77">
        <f t="shared" si="4"/>
        <v>0</v>
      </c>
      <c r="BJ108" s="76" t="s">
        <v>105</v>
      </c>
    </row>
    <row r="109" spans="2:62" s="72" customFormat="1" ht="18" customHeight="1">
      <c r="B109" s="71"/>
      <c r="D109" s="245" t="s">
        <v>108</v>
      </c>
      <c r="E109" s="246"/>
      <c r="F109" s="246"/>
      <c r="J109" s="74">
        <v>0</v>
      </c>
      <c r="L109" s="71"/>
      <c r="N109" s="75" t="s">
        <v>42</v>
      </c>
      <c r="AY109" s="76" t="s">
        <v>104</v>
      </c>
      <c r="BE109" s="77">
        <f t="shared" si="0"/>
        <v>0</v>
      </c>
      <c r="BF109" s="77">
        <f t="shared" si="1"/>
        <v>0</v>
      </c>
      <c r="BG109" s="77">
        <f t="shared" si="2"/>
        <v>0</v>
      </c>
      <c r="BH109" s="77">
        <f t="shared" si="3"/>
        <v>0</v>
      </c>
      <c r="BI109" s="77">
        <f t="shared" si="4"/>
        <v>0</v>
      </c>
      <c r="BJ109" s="76" t="s">
        <v>105</v>
      </c>
    </row>
    <row r="110" spans="2:62" s="72" customFormat="1" ht="18" customHeight="1">
      <c r="B110" s="71"/>
      <c r="D110" s="245" t="s">
        <v>109</v>
      </c>
      <c r="E110" s="246"/>
      <c r="F110" s="246"/>
      <c r="J110" s="74">
        <v>0</v>
      </c>
      <c r="L110" s="71"/>
      <c r="N110" s="75" t="s">
        <v>42</v>
      </c>
      <c r="AY110" s="76" t="s">
        <v>104</v>
      </c>
      <c r="BE110" s="77">
        <f t="shared" si="0"/>
        <v>0</v>
      </c>
      <c r="BF110" s="77">
        <f t="shared" si="1"/>
        <v>0</v>
      </c>
      <c r="BG110" s="77">
        <f t="shared" si="2"/>
        <v>0</v>
      </c>
      <c r="BH110" s="77">
        <f t="shared" si="3"/>
        <v>0</v>
      </c>
      <c r="BI110" s="77">
        <f t="shared" si="4"/>
        <v>0</v>
      </c>
      <c r="BJ110" s="76" t="s">
        <v>105</v>
      </c>
    </row>
    <row r="111" spans="2:62" s="72" customFormat="1" ht="18" customHeight="1">
      <c r="B111" s="71"/>
      <c r="D111" s="73" t="s">
        <v>110</v>
      </c>
      <c r="J111" s="74">
        <f>ROUND(J30*T111,2)</f>
        <v>0</v>
      </c>
      <c r="L111" s="71"/>
      <c r="N111" s="75" t="s">
        <v>42</v>
      </c>
      <c r="AY111" s="76" t="s">
        <v>111</v>
      </c>
      <c r="BE111" s="77">
        <f t="shared" si="0"/>
        <v>0</v>
      </c>
      <c r="BF111" s="77">
        <f t="shared" si="1"/>
        <v>0</v>
      </c>
      <c r="BG111" s="77">
        <f t="shared" si="2"/>
        <v>0</v>
      </c>
      <c r="BH111" s="77">
        <f t="shared" si="3"/>
        <v>0</v>
      </c>
      <c r="BI111" s="77">
        <f t="shared" si="4"/>
        <v>0</v>
      </c>
      <c r="BJ111" s="76" t="s">
        <v>105</v>
      </c>
    </row>
    <row r="112" spans="2:62" s="72" customFormat="1">
      <c r="B112" s="71"/>
      <c r="L112" s="71"/>
    </row>
    <row r="113" spans="2:12" s="72" customFormat="1" ht="29.25" customHeight="1">
      <c r="B113" s="71"/>
      <c r="C113" s="147" t="s">
        <v>112</v>
      </c>
      <c r="D113" s="115"/>
      <c r="E113" s="115"/>
      <c r="F113" s="115"/>
      <c r="G113" s="115"/>
      <c r="H113" s="115"/>
      <c r="I113" s="115"/>
      <c r="J113" s="148">
        <f>ROUND(J96+J105,2)</f>
        <v>0</v>
      </c>
      <c r="K113" s="115"/>
      <c r="L113" s="71"/>
    </row>
    <row r="114" spans="2:12" s="72" customFormat="1" ht="6.95" customHeight="1">
      <c r="B114" s="128"/>
      <c r="C114" s="129"/>
      <c r="D114" s="129"/>
      <c r="E114" s="129"/>
      <c r="F114" s="129"/>
      <c r="G114" s="129"/>
      <c r="H114" s="129"/>
      <c r="I114" s="129"/>
      <c r="J114" s="129"/>
      <c r="K114" s="129"/>
      <c r="L114" s="71"/>
    </row>
    <row r="118" spans="2:12" s="72" customFormat="1" ht="6.95" customHeight="1">
      <c r="B118" s="130"/>
      <c r="C118" s="131"/>
      <c r="D118" s="131"/>
      <c r="E118" s="131"/>
      <c r="F118" s="131"/>
      <c r="G118" s="131"/>
      <c r="H118" s="131"/>
      <c r="I118" s="131"/>
      <c r="J118" s="131"/>
      <c r="K118" s="131"/>
      <c r="L118" s="71"/>
    </row>
    <row r="119" spans="2:12" s="72" customFormat="1" ht="24.95" customHeight="1">
      <c r="B119" s="71"/>
      <c r="C119" s="93" t="s">
        <v>113</v>
      </c>
      <c r="L119" s="71"/>
    </row>
    <row r="120" spans="2:12" s="72" customFormat="1" ht="6.95" customHeight="1">
      <c r="B120" s="71"/>
      <c r="L120" s="71"/>
    </row>
    <row r="121" spans="2:12" s="72" customFormat="1" ht="12" customHeight="1">
      <c r="B121" s="71"/>
      <c r="C121" s="95" t="s">
        <v>15</v>
      </c>
      <c r="L121" s="71"/>
    </row>
    <row r="122" spans="2:12" s="72" customFormat="1" ht="26.25" customHeight="1">
      <c r="B122" s="71"/>
      <c r="E122" s="251" t="str">
        <f>E7</f>
        <v>MES Malá Lodina, administratívna budova-dopravné napojenie na miestnu cestu a parkovisko na p.č. 245-4, Mala Lodina</v>
      </c>
      <c r="F122" s="251"/>
      <c r="G122" s="251"/>
      <c r="H122" s="251"/>
      <c r="I122" s="251"/>
      <c r="J122" s="251"/>
      <c r="L122" s="71"/>
    </row>
    <row r="123" spans="2:12" s="72" customFormat="1" ht="12" customHeight="1">
      <c r="B123" s="71"/>
      <c r="C123" s="95" t="s">
        <v>87</v>
      </c>
      <c r="L123" s="71"/>
    </row>
    <row r="124" spans="2:12" s="72" customFormat="1" ht="16.5" customHeight="1">
      <c r="B124" s="71"/>
      <c r="E124" s="247" t="str">
        <f>E9</f>
        <v>SO 02.2 - Parkovisko</v>
      </c>
      <c r="F124" s="248"/>
      <c r="G124" s="248"/>
      <c r="H124" s="248"/>
      <c r="L124" s="71"/>
    </row>
    <row r="125" spans="2:12" s="72" customFormat="1" ht="6.95" customHeight="1">
      <c r="B125" s="71"/>
      <c r="L125" s="71"/>
    </row>
    <row r="126" spans="2:12" s="72" customFormat="1" ht="12" customHeight="1">
      <c r="B126" s="71"/>
      <c r="C126" s="95" t="s">
        <v>19</v>
      </c>
      <c r="F126" s="96" t="str">
        <f>F12</f>
        <v xml:space="preserve"> p.č. 245/4y, Malá Lodina</v>
      </c>
      <c r="I126" s="95" t="s">
        <v>21</v>
      </c>
      <c r="J126" s="97" t="str">
        <f>IF(J12="","",J12)</f>
        <v/>
      </c>
      <c r="L126" s="71"/>
    </row>
    <row r="127" spans="2:12" s="72" customFormat="1" ht="6.95" customHeight="1">
      <c r="B127" s="71"/>
      <c r="L127" s="71"/>
    </row>
    <row r="128" spans="2:12" s="72" customFormat="1" ht="15.2" customHeight="1">
      <c r="B128" s="71"/>
      <c r="C128" s="95" t="s">
        <v>23</v>
      </c>
      <c r="F128" s="96" t="str">
        <f>E15</f>
        <v xml:space="preserve">Mestské lesy a.s., Južná trieda 11, 04001 Košice </v>
      </c>
      <c r="I128" s="95" t="s">
        <v>29</v>
      </c>
      <c r="J128" s="100" t="str">
        <f>E21</f>
        <v>Ing. Jaroslav Lipták</v>
      </c>
      <c r="L128" s="71"/>
    </row>
    <row r="129" spans="2:65" s="72" customFormat="1" ht="15.2" customHeight="1">
      <c r="B129" s="71"/>
      <c r="C129" s="95" t="s">
        <v>27</v>
      </c>
      <c r="F129" s="96" t="str">
        <f>IF(E18="","",E18)</f>
        <v>Vyplň údaj</v>
      </c>
      <c r="I129" s="95"/>
      <c r="J129" s="100" t="str">
        <f>E24</f>
        <v xml:space="preserve"> </v>
      </c>
      <c r="L129" s="71"/>
    </row>
    <row r="130" spans="2:65" s="72" customFormat="1" ht="10.35" customHeight="1">
      <c r="B130" s="71"/>
      <c r="L130" s="71"/>
    </row>
    <row r="131" spans="2:65" s="157" customFormat="1" ht="29.25" customHeight="1">
      <c r="B131" s="149"/>
      <c r="C131" s="150" t="s">
        <v>114</v>
      </c>
      <c r="D131" s="151" t="s">
        <v>61</v>
      </c>
      <c r="E131" s="151" t="s">
        <v>57</v>
      </c>
      <c r="F131" s="151" t="s">
        <v>58</v>
      </c>
      <c r="G131" s="151" t="s">
        <v>115</v>
      </c>
      <c r="H131" s="151" t="s">
        <v>116</v>
      </c>
      <c r="I131" s="151" t="s">
        <v>117</v>
      </c>
      <c r="J131" s="152" t="s">
        <v>93</v>
      </c>
      <c r="K131" s="153" t="s">
        <v>118</v>
      </c>
      <c r="L131" s="149"/>
      <c r="M131" s="154" t="s">
        <v>1</v>
      </c>
      <c r="N131" s="155" t="s">
        <v>40</v>
      </c>
      <c r="O131" s="155" t="s">
        <v>119</v>
      </c>
      <c r="P131" s="155" t="s">
        <v>120</v>
      </c>
      <c r="Q131" s="155" t="s">
        <v>121</v>
      </c>
      <c r="R131" s="155" t="s">
        <v>122</v>
      </c>
      <c r="S131" s="155" t="s">
        <v>123</v>
      </c>
      <c r="T131" s="156" t="s">
        <v>124</v>
      </c>
    </row>
    <row r="132" spans="2:65" s="72" customFormat="1" ht="22.9" customHeight="1">
      <c r="B132" s="71"/>
      <c r="C132" s="158" t="s">
        <v>89</v>
      </c>
      <c r="J132" s="159">
        <f>BK132</f>
        <v>0</v>
      </c>
      <c r="L132" s="71"/>
      <c r="M132" s="160"/>
      <c r="N132" s="101"/>
      <c r="O132" s="101"/>
      <c r="P132" s="161">
        <f>P133</f>
        <v>0</v>
      </c>
      <c r="Q132" s="101"/>
      <c r="R132" s="161">
        <f>R133</f>
        <v>335.30035517319993</v>
      </c>
      <c r="S132" s="101"/>
      <c r="T132" s="162">
        <f>T133</f>
        <v>105</v>
      </c>
      <c r="AT132" s="76" t="s">
        <v>75</v>
      </c>
      <c r="AU132" s="76" t="s">
        <v>95</v>
      </c>
      <c r="BK132" s="163">
        <f>BK133</f>
        <v>0</v>
      </c>
    </row>
    <row r="133" spans="2:65" s="78" customFormat="1" ht="25.9" customHeight="1">
      <c r="B133" s="164"/>
      <c r="D133" s="165" t="s">
        <v>75</v>
      </c>
      <c r="E133" s="166" t="s">
        <v>125</v>
      </c>
      <c r="F133" s="166" t="s">
        <v>126</v>
      </c>
      <c r="J133" s="167">
        <f>BK133</f>
        <v>0</v>
      </c>
      <c r="L133" s="164"/>
      <c r="M133" s="168"/>
      <c r="P133" s="169">
        <f>P134+P150+P157+P172+P211</f>
        <v>0</v>
      </c>
      <c r="R133" s="169">
        <f>R134+R150+R157+R172+R211</f>
        <v>335.30035517319993</v>
      </c>
      <c r="T133" s="170">
        <f>T134+T150+T157+T172+T211</f>
        <v>105</v>
      </c>
      <c r="AR133" s="165" t="s">
        <v>84</v>
      </c>
      <c r="AT133" s="171" t="s">
        <v>75</v>
      </c>
      <c r="AU133" s="171" t="s">
        <v>76</v>
      </c>
      <c r="AY133" s="165" t="s">
        <v>127</v>
      </c>
      <c r="BK133" s="172">
        <f>BK134+BK150+BK157+BK172+BK211</f>
        <v>0</v>
      </c>
    </row>
    <row r="134" spans="2:65" s="78" customFormat="1" ht="22.9" customHeight="1">
      <c r="B134" s="164"/>
      <c r="D134" s="165" t="s">
        <v>75</v>
      </c>
      <c r="E134" s="173" t="s">
        <v>84</v>
      </c>
      <c r="F134" s="173" t="s">
        <v>128</v>
      </c>
      <c r="J134" s="174">
        <f>BK134</f>
        <v>0</v>
      </c>
      <c r="L134" s="164"/>
      <c r="M134" s="168"/>
      <c r="P134" s="169">
        <f>SUM(P135:P149)</f>
        <v>0</v>
      </c>
      <c r="R134" s="169">
        <f>SUM(R135:R149)</f>
        <v>0</v>
      </c>
      <c r="T134" s="170">
        <f>SUM(T135:T149)</f>
        <v>105</v>
      </c>
      <c r="AR134" s="165" t="s">
        <v>84</v>
      </c>
      <c r="AT134" s="171" t="s">
        <v>75</v>
      </c>
      <c r="AU134" s="171" t="s">
        <v>84</v>
      </c>
      <c r="AY134" s="165" t="s">
        <v>127</v>
      </c>
      <c r="BK134" s="172">
        <f>SUM(BK135:BK149)</f>
        <v>0</v>
      </c>
    </row>
    <row r="135" spans="2:65" s="72" customFormat="1" ht="33" customHeight="1">
      <c r="B135" s="71"/>
      <c r="C135" s="188" t="s">
        <v>84</v>
      </c>
      <c r="D135" s="188" t="s">
        <v>129</v>
      </c>
      <c r="E135" s="189" t="s">
        <v>130</v>
      </c>
      <c r="F135" s="190" t="s">
        <v>131</v>
      </c>
      <c r="G135" s="191" t="s">
        <v>132</v>
      </c>
      <c r="H135" s="192">
        <v>120</v>
      </c>
      <c r="I135" s="79"/>
      <c r="J135" s="80">
        <f t="shared" ref="J135:J141" si="5">ROUND(I135*H135,2)</f>
        <v>0</v>
      </c>
      <c r="K135" s="81"/>
      <c r="L135" s="71"/>
      <c r="M135" s="82" t="s">
        <v>1</v>
      </c>
      <c r="N135" s="146" t="s">
        <v>42</v>
      </c>
      <c r="P135" s="175">
        <f t="shared" ref="P135:P141" si="6">O135*H135</f>
        <v>0</v>
      </c>
      <c r="Q135" s="175">
        <v>0</v>
      </c>
      <c r="R135" s="175">
        <f t="shared" ref="R135:R141" si="7">Q135*H135</f>
        <v>0</v>
      </c>
      <c r="S135" s="175">
        <v>0.5</v>
      </c>
      <c r="T135" s="176">
        <f t="shared" ref="T135:T141" si="8">S135*H135</f>
        <v>60</v>
      </c>
      <c r="AR135" s="177" t="s">
        <v>133</v>
      </c>
      <c r="AT135" s="177" t="s">
        <v>129</v>
      </c>
      <c r="AU135" s="177" t="s">
        <v>105</v>
      </c>
      <c r="AY135" s="76" t="s">
        <v>127</v>
      </c>
      <c r="BE135" s="77">
        <f t="shared" ref="BE135:BE141" si="9">IF(N135="základná",J135,0)</f>
        <v>0</v>
      </c>
      <c r="BF135" s="77">
        <f t="shared" ref="BF135:BF141" si="10">IF(N135="znížená",J135,0)</f>
        <v>0</v>
      </c>
      <c r="BG135" s="77">
        <f t="shared" ref="BG135:BG141" si="11">IF(N135="zákl. prenesená",J135,0)</f>
        <v>0</v>
      </c>
      <c r="BH135" s="77">
        <f t="shared" ref="BH135:BH141" si="12">IF(N135="zníž. prenesená",J135,0)</f>
        <v>0</v>
      </c>
      <c r="BI135" s="77">
        <f t="shared" ref="BI135:BI141" si="13">IF(N135="nulová",J135,0)</f>
        <v>0</v>
      </c>
      <c r="BJ135" s="76" t="s">
        <v>105</v>
      </c>
      <c r="BK135" s="77">
        <f t="shared" ref="BK135:BK141" si="14">ROUND(I135*H135,2)</f>
        <v>0</v>
      </c>
      <c r="BL135" s="76" t="s">
        <v>133</v>
      </c>
      <c r="BM135" s="177" t="s">
        <v>134</v>
      </c>
    </row>
    <row r="136" spans="2:65" s="72" customFormat="1" ht="24.2" customHeight="1">
      <c r="B136" s="71"/>
      <c r="C136" s="188" t="s">
        <v>105</v>
      </c>
      <c r="D136" s="188" t="s">
        <v>129</v>
      </c>
      <c r="E136" s="189" t="s">
        <v>135</v>
      </c>
      <c r="F136" s="190" t="s">
        <v>136</v>
      </c>
      <c r="G136" s="191" t="s">
        <v>132</v>
      </c>
      <c r="H136" s="192">
        <v>120</v>
      </c>
      <c r="I136" s="79"/>
      <c r="J136" s="80">
        <f t="shared" si="5"/>
        <v>0</v>
      </c>
      <c r="K136" s="81"/>
      <c r="L136" s="71"/>
      <c r="M136" s="82" t="s">
        <v>1</v>
      </c>
      <c r="N136" s="146" t="s">
        <v>42</v>
      </c>
      <c r="P136" s="175">
        <f t="shared" si="6"/>
        <v>0</v>
      </c>
      <c r="Q136" s="175">
        <v>0</v>
      </c>
      <c r="R136" s="175">
        <f t="shared" si="7"/>
        <v>0</v>
      </c>
      <c r="S136" s="175">
        <v>0.375</v>
      </c>
      <c r="T136" s="176">
        <f t="shared" si="8"/>
        <v>45</v>
      </c>
      <c r="AR136" s="177" t="s">
        <v>133</v>
      </c>
      <c r="AT136" s="177" t="s">
        <v>129</v>
      </c>
      <c r="AU136" s="177" t="s">
        <v>105</v>
      </c>
      <c r="AY136" s="76" t="s">
        <v>127</v>
      </c>
      <c r="BE136" s="77">
        <f t="shared" si="9"/>
        <v>0</v>
      </c>
      <c r="BF136" s="77">
        <f t="shared" si="10"/>
        <v>0</v>
      </c>
      <c r="BG136" s="77">
        <f t="shared" si="11"/>
        <v>0</v>
      </c>
      <c r="BH136" s="77">
        <f t="shared" si="12"/>
        <v>0</v>
      </c>
      <c r="BI136" s="77">
        <f t="shared" si="13"/>
        <v>0</v>
      </c>
      <c r="BJ136" s="76" t="s">
        <v>105</v>
      </c>
      <c r="BK136" s="77">
        <f t="shared" si="14"/>
        <v>0</v>
      </c>
      <c r="BL136" s="76" t="s">
        <v>133</v>
      </c>
      <c r="BM136" s="177" t="s">
        <v>137</v>
      </c>
    </row>
    <row r="137" spans="2:65" s="72" customFormat="1" ht="24.2" customHeight="1">
      <c r="B137" s="71"/>
      <c r="C137" s="188" t="s">
        <v>138</v>
      </c>
      <c r="D137" s="188" t="s">
        <v>129</v>
      </c>
      <c r="E137" s="189" t="s">
        <v>139</v>
      </c>
      <c r="F137" s="190" t="s">
        <v>140</v>
      </c>
      <c r="G137" s="191" t="s">
        <v>141</v>
      </c>
      <c r="H137" s="192">
        <v>68.155000000000001</v>
      </c>
      <c r="I137" s="79"/>
      <c r="J137" s="80">
        <f t="shared" si="5"/>
        <v>0</v>
      </c>
      <c r="K137" s="81"/>
      <c r="L137" s="71"/>
      <c r="M137" s="82" t="s">
        <v>1</v>
      </c>
      <c r="N137" s="146" t="s">
        <v>42</v>
      </c>
      <c r="P137" s="175">
        <f t="shared" si="6"/>
        <v>0</v>
      </c>
      <c r="Q137" s="175">
        <v>0</v>
      </c>
      <c r="R137" s="175">
        <f t="shared" si="7"/>
        <v>0</v>
      </c>
      <c r="S137" s="175">
        <v>0</v>
      </c>
      <c r="T137" s="176">
        <f t="shared" si="8"/>
        <v>0</v>
      </c>
      <c r="AR137" s="177" t="s">
        <v>133</v>
      </c>
      <c r="AT137" s="177" t="s">
        <v>129</v>
      </c>
      <c r="AU137" s="177" t="s">
        <v>105</v>
      </c>
      <c r="AY137" s="76" t="s">
        <v>127</v>
      </c>
      <c r="BE137" s="77">
        <f t="shared" si="9"/>
        <v>0</v>
      </c>
      <c r="BF137" s="77">
        <f t="shared" si="10"/>
        <v>0</v>
      </c>
      <c r="BG137" s="77">
        <f t="shared" si="11"/>
        <v>0</v>
      </c>
      <c r="BH137" s="77">
        <f t="shared" si="12"/>
        <v>0</v>
      </c>
      <c r="BI137" s="77">
        <f t="shared" si="13"/>
        <v>0</v>
      </c>
      <c r="BJ137" s="76" t="s">
        <v>105</v>
      </c>
      <c r="BK137" s="77">
        <f t="shared" si="14"/>
        <v>0</v>
      </c>
      <c r="BL137" s="76" t="s">
        <v>133</v>
      </c>
      <c r="BM137" s="177" t="s">
        <v>142</v>
      </c>
    </row>
    <row r="138" spans="2:65" s="72" customFormat="1" ht="24.2" customHeight="1">
      <c r="B138" s="71"/>
      <c r="C138" s="188" t="s">
        <v>133</v>
      </c>
      <c r="D138" s="188" t="s">
        <v>129</v>
      </c>
      <c r="E138" s="189" t="s">
        <v>143</v>
      </c>
      <c r="F138" s="190" t="s">
        <v>144</v>
      </c>
      <c r="G138" s="191" t="s">
        <v>141</v>
      </c>
      <c r="H138" s="192">
        <v>34.078000000000003</v>
      </c>
      <c r="I138" s="79"/>
      <c r="J138" s="80">
        <f t="shared" si="5"/>
        <v>0</v>
      </c>
      <c r="K138" s="81"/>
      <c r="L138" s="71"/>
      <c r="M138" s="82" t="s">
        <v>1</v>
      </c>
      <c r="N138" s="146" t="s">
        <v>42</v>
      </c>
      <c r="P138" s="175">
        <f t="shared" si="6"/>
        <v>0</v>
      </c>
      <c r="Q138" s="175">
        <v>0</v>
      </c>
      <c r="R138" s="175">
        <f t="shared" si="7"/>
        <v>0</v>
      </c>
      <c r="S138" s="175">
        <v>0</v>
      </c>
      <c r="T138" s="176">
        <f t="shared" si="8"/>
        <v>0</v>
      </c>
      <c r="AR138" s="177" t="s">
        <v>133</v>
      </c>
      <c r="AT138" s="177" t="s">
        <v>129</v>
      </c>
      <c r="AU138" s="177" t="s">
        <v>105</v>
      </c>
      <c r="AY138" s="76" t="s">
        <v>127</v>
      </c>
      <c r="BE138" s="77">
        <f t="shared" si="9"/>
        <v>0</v>
      </c>
      <c r="BF138" s="77">
        <f t="shared" si="10"/>
        <v>0</v>
      </c>
      <c r="BG138" s="77">
        <f t="shared" si="11"/>
        <v>0</v>
      </c>
      <c r="BH138" s="77">
        <f t="shared" si="12"/>
        <v>0</v>
      </c>
      <c r="BI138" s="77">
        <f t="shared" si="13"/>
        <v>0</v>
      </c>
      <c r="BJ138" s="76" t="s">
        <v>105</v>
      </c>
      <c r="BK138" s="77">
        <f t="shared" si="14"/>
        <v>0</v>
      </c>
      <c r="BL138" s="76" t="s">
        <v>133</v>
      </c>
      <c r="BM138" s="177" t="s">
        <v>145</v>
      </c>
    </row>
    <row r="139" spans="2:65" s="72" customFormat="1" ht="24.2" customHeight="1">
      <c r="B139" s="71"/>
      <c r="C139" s="188" t="s">
        <v>146</v>
      </c>
      <c r="D139" s="188" t="s">
        <v>129</v>
      </c>
      <c r="E139" s="189" t="s">
        <v>147</v>
      </c>
      <c r="F139" s="190" t="s">
        <v>148</v>
      </c>
      <c r="G139" s="191" t="s">
        <v>141</v>
      </c>
      <c r="H139" s="192">
        <v>0.64</v>
      </c>
      <c r="I139" s="79"/>
      <c r="J139" s="80">
        <f t="shared" si="5"/>
        <v>0</v>
      </c>
      <c r="K139" s="81"/>
      <c r="L139" s="71"/>
      <c r="M139" s="82" t="s">
        <v>1</v>
      </c>
      <c r="N139" s="146" t="s">
        <v>42</v>
      </c>
      <c r="P139" s="175">
        <f t="shared" si="6"/>
        <v>0</v>
      </c>
      <c r="Q139" s="175">
        <v>0</v>
      </c>
      <c r="R139" s="175">
        <f t="shared" si="7"/>
        <v>0</v>
      </c>
      <c r="S139" s="175">
        <v>0</v>
      </c>
      <c r="T139" s="176">
        <f t="shared" si="8"/>
        <v>0</v>
      </c>
      <c r="AR139" s="177" t="s">
        <v>133</v>
      </c>
      <c r="AT139" s="177" t="s">
        <v>129</v>
      </c>
      <c r="AU139" s="177" t="s">
        <v>105</v>
      </c>
      <c r="AY139" s="76" t="s">
        <v>127</v>
      </c>
      <c r="BE139" s="77">
        <f t="shared" si="9"/>
        <v>0</v>
      </c>
      <c r="BF139" s="77">
        <f t="shared" si="10"/>
        <v>0</v>
      </c>
      <c r="BG139" s="77">
        <f t="shared" si="11"/>
        <v>0</v>
      </c>
      <c r="BH139" s="77">
        <f t="shared" si="12"/>
        <v>0</v>
      </c>
      <c r="BI139" s="77">
        <f t="shared" si="13"/>
        <v>0</v>
      </c>
      <c r="BJ139" s="76" t="s">
        <v>105</v>
      </c>
      <c r="BK139" s="77">
        <f t="shared" si="14"/>
        <v>0</v>
      </c>
      <c r="BL139" s="76" t="s">
        <v>133</v>
      </c>
      <c r="BM139" s="177" t="s">
        <v>149</v>
      </c>
    </row>
    <row r="140" spans="2:65" s="72" customFormat="1" ht="24.2" customHeight="1">
      <c r="B140" s="71"/>
      <c r="C140" s="188" t="s">
        <v>150</v>
      </c>
      <c r="D140" s="188" t="s">
        <v>129</v>
      </c>
      <c r="E140" s="189" t="s">
        <v>151</v>
      </c>
      <c r="F140" s="190" t="s">
        <v>152</v>
      </c>
      <c r="G140" s="191" t="s">
        <v>141</v>
      </c>
      <c r="H140" s="192">
        <v>0.32</v>
      </c>
      <c r="I140" s="79"/>
      <c r="J140" s="80">
        <f t="shared" si="5"/>
        <v>0</v>
      </c>
      <c r="K140" s="81"/>
      <c r="L140" s="71"/>
      <c r="M140" s="82" t="s">
        <v>1</v>
      </c>
      <c r="N140" s="146" t="s">
        <v>42</v>
      </c>
      <c r="P140" s="175">
        <f t="shared" si="6"/>
        <v>0</v>
      </c>
      <c r="Q140" s="175">
        <v>0</v>
      </c>
      <c r="R140" s="175">
        <f t="shared" si="7"/>
        <v>0</v>
      </c>
      <c r="S140" s="175">
        <v>0</v>
      </c>
      <c r="T140" s="176">
        <f t="shared" si="8"/>
        <v>0</v>
      </c>
      <c r="AR140" s="177" t="s">
        <v>133</v>
      </c>
      <c r="AT140" s="177" t="s">
        <v>129</v>
      </c>
      <c r="AU140" s="177" t="s">
        <v>105</v>
      </c>
      <c r="AY140" s="76" t="s">
        <v>127</v>
      </c>
      <c r="BE140" s="77">
        <f t="shared" si="9"/>
        <v>0</v>
      </c>
      <c r="BF140" s="77">
        <f t="shared" si="10"/>
        <v>0</v>
      </c>
      <c r="BG140" s="77">
        <f t="shared" si="11"/>
        <v>0</v>
      </c>
      <c r="BH140" s="77">
        <f t="shared" si="12"/>
        <v>0</v>
      </c>
      <c r="BI140" s="77">
        <f t="shared" si="13"/>
        <v>0</v>
      </c>
      <c r="BJ140" s="76" t="s">
        <v>105</v>
      </c>
      <c r="BK140" s="77">
        <f t="shared" si="14"/>
        <v>0</v>
      </c>
      <c r="BL140" s="76" t="s">
        <v>133</v>
      </c>
      <c r="BM140" s="177" t="s">
        <v>153</v>
      </c>
    </row>
    <row r="141" spans="2:65" s="72" customFormat="1" ht="33" customHeight="1">
      <c r="B141" s="71"/>
      <c r="C141" s="188" t="s">
        <v>154</v>
      </c>
      <c r="D141" s="188" t="s">
        <v>129</v>
      </c>
      <c r="E141" s="189" t="s">
        <v>155</v>
      </c>
      <c r="F141" s="190" t="s">
        <v>156</v>
      </c>
      <c r="G141" s="191" t="s">
        <v>141</v>
      </c>
      <c r="H141" s="192">
        <v>68.795000000000002</v>
      </c>
      <c r="I141" s="79"/>
      <c r="J141" s="80">
        <f t="shared" si="5"/>
        <v>0</v>
      </c>
      <c r="K141" s="81"/>
      <c r="L141" s="71"/>
      <c r="M141" s="82" t="s">
        <v>1</v>
      </c>
      <c r="N141" s="146" t="s">
        <v>42</v>
      </c>
      <c r="P141" s="175">
        <f t="shared" si="6"/>
        <v>0</v>
      </c>
      <c r="Q141" s="175">
        <v>0</v>
      </c>
      <c r="R141" s="175">
        <f t="shared" si="7"/>
        <v>0</v>
      </c>
      <c r="S141" s="175">
        <v>0</v>
      </c>
      <c r="T141" s="176">
        <f t="shared" si="8"/>
        <v>0</v>
      </c>
      <c r="AR141" s="177" t="s">
        <v>133</v>
      </c>
      <c r="AT141" s="177" t="s">
        <v>129</v>
      </c>
      <c r="AU141" s="177" t="s">
        <v>105</v>
      </c>
      <c r="AY141" s="76" t="s">
        <v>127</v>
      </c>
      <c r="BE141" s="77">
        <f t="shared" si="9"/>
        <v>0</v>
      </c>
      <c r="BF141" s="77">
        <f t="shared" si="10"/>
        <v>0</v>
      </c>
      <c r="BG141" s="77">
        <f t="shared" si="11"/>
        <v>0</v>
      </c>
      <c r="BH141" s="77">
        <f t="shared" si="12"/>
        <v>0</v>
      </c>
      <c r="BI141" s="77">
        <f t="shared" si="13"/>
        <v>0</v>
      </c>
      <c r="BJ141" s="76" t="s">
        <v>105</v>
      </c>
      <c r="BK141" s="77">
        <f t="shared" si="14"/>
        <v>0</v>
      </c>
      <c r="BL141" s="76" t="s">
        <v>133</v>
      </c>
      <c r="BM141" s="177" t="s">
        <v>157</v>
      </c>
    </row>
    <row r="142" spans="2:65" s="83" customFormat="1">
      <c r="B142" s="178"/>
      <c r="C142" s="193"/>
      <c r="D142" s="194" t="s">
        <v>158</v>
      </c>
      <c r="E142" s="195" t="s">
        <v>1</v>
      </c>
      <c r="F142" s="196" t="s">
        <v>159</v>
      </c>
      <c r="G142" s="193"/>
      <c r="H142" s="197">
        <v>68.795000000000002</v>
      </c>
      <c r="L142" s="178"/>
      <c r="M142" s="180"/>
      <c r="T142" s="181"/>
      <c r="AT142" s="179" t="s">
        <v>158</v>
      </c>
      <c r="AU142" s="179" t="s">
        <v>105</v>
      </c>
      <c r="AV142" s="83" t="s">
        <v>105</v>
      </c>
      <c r="AW142" s="83" t="s">
        <v>31</v>
      </c>
      <c r="AX142" s="83" t="s">
        <v>84</v>
      </c>
      <c r="AY142" s="179" t="s">
        <v>127</v>
      </c>
    </row>
    <row r="143" spans="2:65" s="72" customFormat="1" ht="37.9" customHeight="1">
      <c r="B143" s="71"/>
      <c r="C143" s="188" t="s">
        <v>160</v>
      </c>
      <c r="D143" s="188" t="s">
        <v>129</v>
      </c>
      <c r="E143" s="189" t="s">
        <v>161</v>
      </c>
      <c r="F143" s="190" t="s">
        <v>162</v>
      </c>
      <c r="G143" s="191" t="s">
        <v>141</v>
      </c>
      <c r="H143" s="192">
        <v>481.565</v>
      </c>
      <c r="I143" s="79"/>
      <c r="J143" s="80">
        <f>ROUND(I143*H143,2)</f>
        <v>0</v>
      </c>
      <c r="K143" s="81"/>
      <c r="L143" s="71"/>
      <c r="M143" s="82" t="s">
        <v>1</v>
      </c>
      <c r="N143" s="146" t="s">
        <v>42</v>
      </c>
      <c r="P143" s="175">
        <f>O143*H143</f>
        <v>0</v>
      </c>
      <c r="Q143" s="175">
        <v>0</v>
      </c>
      <c r="R143" s="175">
        <f>Q143*H143</f>
        <v>0</v>
      </c>
      <c r="S143" s="175">
        <v>0</v>
      </c>
      <c r="T143" s="176">
        <f>S143*H143</f>
        <v>0</v>
      </c>
      <c r="AR143" s="177" t="s">
        <v>133</v>
      </c>
      <c r="AT143" s="177" t="s">
        <v>129</v>
      </c>
      <c r="AU143" s="177" t="s">
        <v>105</v>
      </c>
      <c r="AY143" s="76" t="s">
        <v>127</v>
      </c>
      <c r="BE143" s="77">
        <f>IF(N143="základná",J143,0)</f>
        <v>0</v>
      </c>
      <c r="BF143" s="77">
        <f>IF(N143="znížená",J143,0)</f>
        <v>0</v>
      </c>
      <c r="BG143" s="77">
        <f>IF(N143="zákl. prenesená",J143,0)</f>
        <v>0</v>
      </c>
      <c r="BH143" s="77">
        <f>IF(N143="zníž. prenesená",J143,0)</f>
        <v>0</v>
      </c>
      <c r="BI143" s="77">
        <f>IF(N143="nulová",J143,0)</f>
        <v>0</v>
      </c>
      <c r="BJ143" s="76" t="s">
        <v>105</v>
      </c>
      <c r="BK143" s="77">
        <f>ROUND(I143*H143,2)</f>
        <v>0</v>
      </c>
      <c r="BL143" s="76" t="s">
        <v>133</v>
      </c>
      <c r="BM143" s="177" t="s">
        <v>163</v>
      </c>
    </row>
    <row r="144" spans="2:65" s="83" customFormat="1">
      <c r="B144" s="178"/>
      <c r="C144" s="193"/>
      <c r="D144" s="194" t="s">
        <v>158</v>
      </c>
      <c r="E144" s="195" t="s">
        <v>1</v>
      </c>
      <c r="F144" s="196" t="s">
        <v>164</v>
      </c>
      <c r="G144" s="193"/>
      <c r="H144" s="197">
        <v>481.565</v>
      </c>
      <c r="L144" s="178"/>
      <c r="M144" s="180"/>
      <c r="T144" s="181"/>
      <c r="AT144" s="179" t="s">
        <v>158</v>
      </c>
      <c r="AU144" s="179" t="s">
        <v>105</v>
      </c>
      <c r="AV144" s="83" t="s">
        <v>105</v>
      </c>
      <c r="AW144" s="83" t="s">
        <v>31</v>
      </c>
      <c r="AX144" s="83" t="s">
        <v>84</v>
      </c>
      <c r="AY144" s="179" t="s">
        <v>127</v>
      </c>
    </row>
    <row r="145" spans="2:65" s="72" customFormat="1" ht="24.2" customHeight="1">
      <c r="B145" s="71"/>
      <c r="C145" s="188" t="s">
        <v>165</v>
      </c>
      <c r="D145" s="188" t="s">
        <v>129</v>
      </c>
      <c r="E145" s="189" t="s">
        <v>166</v>
      </c>
      <c r="F145" s="190" t="s">
        <v>167</v>
      </c>
      <c r="G145" s="191" t="s">
        <v>141</v>
      </c>
      <c r="H145" s="192">
        <v>68.795000000000002</v>
      </c>
      <c r="I145" s="79"/>
      <c r="J145" s="80">
        <f>ROUND(I145*H145,2)</f>
        <v>0</v>
      </c>
      <c r="K145" s="81"/>
      <c r="L145" s="71"/>
      <c r="M145" s="82" t="s">
        <v>1</v>
      </c>
      <c r="N145" s="146" t="s">
        <v>42</v>
      </c>
      <c r="P145" s="175">
        <f>O145*H145</f>
        <v>0</v>
      </c>
      <c r="Q145" s="175">
        <v>0</v>
      </c>
      <c r="R145" s="175">
        <f>Q145*H145</f>
        <v>0</v>
      </c>
      <c r="S145" s="175">
        <v>0</v>
      </c>
      <c r="T145" s="176">
        <f>S145*H145</f>
        <v>0</v>
      </c>
      <c r="AR145" s="177" t="s">
        <v>133</v>
      </c>
      <c r="AT145" s="177" t="s">
        <v>129</v>
      </c>
      <c r="AU145" s="177" t="s">
        <v>105</v>
      </c>
      <c r="AY145" s="76" t="s">
        <v>127</v>
      </c>
      <c r="BE145" s="77">
        <f>IF(N145="základná",J145,0)</f>
        <v>0</v>
      </c>
      <c r="BF145" s="77">
        <f>IF(N145="znížená",J145,0)</f>
        <v>0</v>
      </c>
      <c r="BG145" s="77">
        <f>IF(N145="zákl. prenesená",J145,0)</f>
        <v>0</v>
      </c>
      <c r="BH145" s="77">
        <f>IF(N145="zníž. prenesená",J145,0)</f>
        <v>0</v>
      </c>
      <c r="BI145" s="77">
        <f>IF(N145="nulová",J145,0)</f>
        <v>0</v>
      </c>
      <c r="BJ145" s="76" t="s">
        <v>105</v>
      </c>
      <c r="BK145" s="77">
        <f>ROUND(I145*H145,2)</f>
        <v>0</v>
      </c>
      <c r="BL145" s="76" t="s">
        <v>133</v>
      </c>
      <c r="BM145" s="177" t="s">
        <v>168</v>
      </c>
    </row>
    <row r="146" spans="2:65" s="72" customFormat="1" ht="16.5" customHeight="1">
      <c r="B146" s="71"/>
      <c r="C146" s="188" t="s">
        <v>169</v>
      </c>
      <c r="D146" s="188" t="s">
        <v>129</v>
      </c>
      <c r="E146" s="189" t="s">
        <v>170</v>
      </c>
      <c r="F146" s="190" t="s">
        <v>171</v>
      </c>
      <c r="G146" s="191" t="s">
        <v>141</v>
      </c>
      <c r="H146" s="192">
        <v>68.795000000000002</v>
      </c>
      <c r="I146" s="79"/>
      <c r="J146" s="80">
        <f>ROUND(I146*H146,2)</f>
        <v>0</v>
      </c>
      <c r="K146" s="81"/>
      <c r="L146" s="71"/>
      <c r="M146" s="82" t="s">
        <v>1</v>
      </c>
      <c r="N146" s="146" t="s">
        <v>42</v>
      </c>
      <c r="P146" s="175">
        <f>O146*H146</f>
        <v>0</v>
      </c>
      <c r="Q146" s="175">
        <v>0</v>
      </c>
      <c r="R146" s="175">
        <f>Q146*H146</f>
        <v>0</v>
      </c>
      <c r="S146" s="175">
        <v>0</v>
      </c>
      <c r="T146" s="176">
        <f>S146*H146</f>
        <v>0</v>
      </c>
      <c r="AR146" s="177" t="s">
        <v>133</v>
      </c>
      <c r="AT146" s="177" t="s">
        <v>129</v>
      </c>
      <c r="AU146" s="177" t="s">
        <v>105</v>
      </c>
      <c r="AY146" s="76" t="s">
        <v>127</v>
      </c>
      <c r="BE146" s="77">
        <f>IF(N146="základná",J146,0)</f>
        <v>0</v>
      </c>
      <c r="BF146" s="77">
        <f>IF(N146="znížená",J146,0)</f>
        <v>0</v>
      </c>
      <c r="BG146" s="77">
        <f>IF(N146="zákl. prenesená",J146,0)</f>
        <v>0</v>
      </c>
      <c r="BH146" s="77">
        <f>IF(N146="zníž. prenesená",J146,0)</f>
        <v>0</v>
      </c>
      <c r="BI146" s="77">
        <f>IF(N146="nulová",J146,0)</f>
        <v>0</v>
      </c>
      <c r="BJ146" s="76" t="s">
        <v>105</v>
      </c>
      <c r="BK146" s="77">
        <f>ROUND(I146*H146,2)</f>
        <v>0</v>
      </c>
      <c r="BL146" s="76" t="s">
        <v>133</v>
      </c>
      <c r="BM146" s="177" t="s">
        <v>172</v>
      </c>
    </row>
    <row r="147" spans="2:65" s="72" customFormat="1" ht="24.2" customHeight="1">
      <c r="B147" s="71"/>
      <c r="C147" s="188" t="s">
        <v>173</v>
      </c>
      <c r="D147" s="188" t="s">
        <v>129</v>
      </c>
      <c r="E147" s="189" t="s">
        <v>174</v>
      </c>
      <c r="F147" s="190" t="s">
        <v>175</v>
      </c>
      <c r="G147" s="191" t="s">
        <v>176</v>
      </c>
      <c r="H147" s="192">
        <v>123.831</v>
      </c>
      <c r="I147" s="79"/>
      <c r="J147" s="80">
        <f>ROUND(I147*H147,2)</f>
        <v>0</v>
      </c>
      <c r="K147" s="81"/>
      <c r="L147" s="71"/>
      <c r="M147" s="82" t="s">
        <v>1</v>
      </c>
      <c r="N147" s="146" t="s">
        <v>42</v>
      </c>
      <c r="P147" s="175">
        <f>O147*H147</f>
        <v>0</v>
      </c>
      <c r="Q147" s="175">
        <v>0</v>
      </c>
      <c r="R147" s="175">
        <f>Q147*H147</f>
        <v>0</v>
      </c>
      <c r="S147" s="175">
        <v>0</v>
      </c>
      <c r="T147" s="176">
        <f>S147*H147</f>
        <v>0</v>
      </c>
      <c r="AR147" s="177" t="s">
        <v>133</v>
      </c>
      <c r="AT147" s="177" t="s">
        <v>129</v>
      </c>
      <c r="AU147" s="177" t="s">
        <v>105</v>
      </c>
      <c r="AY147" s="76" t="s">
        <v>127</v>
      </c>
      <c r="BE147" s="77">
        <f>IF(N147="základná",J147,0)</f>
        <v>0</v>
      </c>
      <c r="BF147" s="77">
        <f>IF(N147="znížená",J147,0)</f>
        <v>0</v>
      </c>
      <c r="BG147" s="77">
        <f>IF(N147="zákl. prenesená",J147,0)</f>
        <v>0</v>
      </c>
      <c r="BH147" s="77">
        <f>IF(N147="zníž. prenesená",J147,0)</f>
        <v>0</v>
      </c>
      <c r="BI147" s="77">
        <f>IF(N147="nulová",J147,0)</f>
        <v>0</v>
      </c>
      <c r="BJ147" s="76" t="s">
        <v>105</v>
      </c>
      <c r="BK147" s="77">
        <f>ROUND(I147*H147,2)</f>
        <v>0</v>
      </c>
      <c r="BL147" s="76" t="s">
        <v>133</v>
      </c>
      <c r="BM147" s="177" t="s">
        <v>177</v>
      </c>
    </row>
    <row r="148" spans="2:65" s="83" customFormat="1">
      <c r="B148" s="178"/>
      <c r="C148" s="193"/>
      <c r="D148" s="194" t="s">
        <v>158</v>
      </c>
      <c r="E148" s="195" t="s">
        <v>1</v>
      </c>
      <c r="F148" s="196" t="s">
        <v>178</v>
      </c>
      <c r="G148" s="193"/>
      <c r="H148" s="197">
        <v>123.831</v>
      </c>
      <c r="L148" s="178"/>
      <c r="M148" s="180"/>
      <c r="T148" s="181"/>
      <c r="AT148" s="179" t="s">
        <v>158</v>
      </c>
      <c r="AU148" s="179" t="s">
        <v>105</v>
      </c>
      <c r="AV148" s="83" t="s">
        <v>105</v>
      </c>
      <c r="AW148" s="83" t="s">
        <v>31</v>
      </c>
      <c r="AX148" s="83" t="s">
        <v>84</v>
      </c>
      <c r="AY148" s="179" t="s">
        <v>127</v>
      </c>
    </row>
    <row r="149" spans="2:65" s="72" customFormat="1" ht="21.75" customHeight="1">
      <c r="B149" s="71"/>
      <c r="C149" s="188" t="s">
        <v>179</v>
      </c>
      <c r="D149" s="188" t="s">
        <v>129</v>
      </c>
      <c r="E149" s="189" t="s">
        <v>180</v>
      </c>
      <c r="F149" s="190" t="s">
        <v>181</v>
      </c>
      <c r="G149" s="191" t="s">
        <v>132</v>
      </c>
      <c r="H149" s="192">
        <v>105.47</v>
      </c>
      <c r="I149" s="79"/>
      <c r="J149" s="80">
        <f>ROUND(I149*H149,2)</f>
        <v>0</v>
      </c>
      <c r="K149" s="81"/>
      <c r="L149" s="71"/>
      <c r="M149" s="82" t="s">
        <v>1</v>
      </c>
      <c r="N149" s="146" t="s">
        <v>42</v>
      </c>
      <c r="P149" s="175">
        <f>O149*H149</f>
        <v>0</v>
      </c>
      <c r="Q149" s="175">
        <v>0</v>
      </c>
      <c r="R149" s="175">
        <f>Q149*H149</f>
        <v>0</v>
      </c>
      <c r="S149" s="175">
        <v>0</v>
      </c>
      <c r="T149" s="176">
        <f>S149*H149</f>
        <v>0</v>
      </c>
      <c r="AR149" s="177" t="s">
        <v>133</v>
      </c>
      <c r="AT149" s="177" t="s">
        <v>129</v>
      </c>
      <c r="AU149" s="177" t="s">
        <v>105</v>
      </c>
      <c r="AY149" s="76" t="s">
        <v>127</v>
      </c>
      <c r="BE149" s="77">
        <f>IF(N149="základná",J149,0)</f>
        <v>0</v>
      </c>
      <c r="BF149" s="77">
        <f>IF(N149="znížená",J149,0)</f>
        <v>0</v>
      </c>
      <c r="BG149" s="77">
        <f>IF(N149="zákl. prenesená",J149,0)</f>
        <v>0</v>
      </c>
      <c r="BH149" s="77">
        <f>IF(N149="zníž. prenesená",J149,0)</f>
        <v>0</v>
      </c>
      <c r="BI149" s="77">
        <f>IF(N149="nulová",J149,0)</f>
        <v>0</v>
      </c>
      <c r="BJ149" s="76" t="s">
        <v>105</v>
      </c>
      <c r="BK149" s="77">
        <f>ROUND(I149*H149,2)</f>
        <v>0</v>
      </c>
      <c r="BL149" s="76" t="s">
        <v>133</v>
      </c>
      <c r="BM149" s="177" t="s">
        <v>182</v>
      </c>
    </row>
    <row r="150" spans="2:65" s="78" customFormat="1" ht="22.9" customHeight="1">
      <c r="B150" s="164"/>
      <c r="C150" s="198"/>
      <c r="D150" s="199" t="s">
        <v>75</v>
      </c>
      <c r="E150" s="200" t="s">
        <v>105</v>
      </c>
      <c r="F150" s="200" t="s">
        <v>183</v>
      </c>
      <c r="G150" s="198"/>
      <c r="H150" s="198"/>
      <c r="J150" s="174">
        <f>BK150</f>
        <v>0</v>
      </c>
      <c r="L150" s="164"/>
      <c r="M150" s="168"/>
      <c r="P150" s="169">
        <f>SUM(P151:P156)</f>
        <v>0</v>
      </c>
      <c r="R150" s="169">
        <f>SUM(R151:R156)</f>
        <v>1.8274181024</v>
      </c>
      <c r="T150" s="170">
        <f>SUM(T151:T156)</f>
        <v>0</v>
      </c>
      <c r="AR150" s="165" t="s">
        <v>84</v>
      </c>
      <c r="AT150" s="171" t="s">
        <v>75</v>
      </c>
      <c r="AU150" s="171" t="s">
        <v>84</v>
      </c>
      <c r="AY150" s="165" t="s">
        <v>127</v>
      </c>
      <c r="BK150" s="172">
        <f>SUM(BK151:BK156)</f>
        <v>0</v>
      </c>
    </row>
    <row r="151" spans="2:65" s="72" customFormat="1" ht="24.2" customHeight="1">
      <c r="B151" s="71"/>
      <c r="C151" s="188" t="s">
        <v>184</v>
      </c>
      <c r="D151" s="188" t="s">
        <v>129</v>
      </c>
      <c r="E151" s="189" t="s">
        <v>185</v>
      </c>
      <c r="F151" s="190" t="s">
        <v>186</v>
      </c>
      <c r="G151" s="191" t="s">
        <v>141</v>
      </c>
      <c r="H151" s="192">
        <v>0.32</v>
      </c>
      <c r="I151" s="79"/>
      <c r="J151" s="80">
        <f>ROUND(I151*H151,2)</f>
        <v>0</v>
      </c>
      <c r="K151" s="81"/>
      <c r="L151" s="71"/>
      <c r="M151" s="82" t="s">
        <v>1</v>
      </c>
      <c r="N151" s="146" t="s">
        <v>42</v>
      </c>
      <c r="P151" s="175">
        <f>O151*H151</f>
        <v>0</v>
      </c>
      <c r="Q151" s="175">
        <v>2.0699999999999998</v>
      </c>
      <c r="R151" s="175">
        <f>Q151*H151</f>
        <v>0.66239999999999999</v>
      </c>
      <c r="S151" s="175">
        <v>0</v>
      </c>
      <c r="T151" s="176">
        <f>S151*H151</f>
        <v>0</v>
      </c>
      <c r="AR151" s="177" t="s">
        <v>133</v>
      </c>
      <c r="AT151" s="177" t="s">
        <v>129</v>
      </c>
      <c r="AU151" s="177" t="s">
        <v>105</v>
      </c>
      <c r="AY151" s="76" t="s">
        <v>127</v>
      </c>
      <c r="BE151" s="77">
        <f>IF(N151="základná",J151,0)</f>
        <v>0</v>
      </c>
      <c r="BF151" s="77">
        <f>IF(N151="znížená",J151,0)</f>
        <v>0</v>
      </c>
      <c r="BG151" s="77">
        <f>IF(N151="zákl. prenesená",J151,0)</f>
        <v>0</v>
      </c>
      <c r="BH151" s="77">
        <f>IF(N151="zníž. prenesená",J151,0)</f>
        <v>0</v>
      </c>
      <c r="BI151" s="77">
        <f>IF(N151="nulová",J151,0)</f>
        <v>0</v>
      </c>
      <c r="BJ151" s="76" t="s">
        <v>105</v>
      </c>
      <c r="BK151" s="77">
        <f>ROUND(I151*H151,2)</f>
        <v>0</v>
      </c>
      <c r="BL151" s="76" t="s">
        <v>133</v>
      </c>
      <c r="BM151" s="177" t="s">
        <v>187</v>
      </c>
    </row>
    <row r="152" spans="2:65" s="72" customFormat="1" ht="16.5" customHeight="1">
      <c r="B152" s="71"/>
      <c r="C152" s="188" t="s">
        <v>188</v>
      </c>
      <c r="D152" s="188" t="s">
        <v>129</v>
      </c>
      <c r="E152" s="189" t="s">
        <v>189</v>
      </c>
      <c r="F152" s="190" t="s">
        <v>190</v>
      </c>
      <c r="G152" s="191" t="s">
        <v>141</v>
      </c>
      <c r="H152" s="192">
        <v>0.51200000000000001</v>
      </c>
      <c r="I152" s="79"/>
      <c r="J152" s="80">
        <f>ROUND(I152*H152,2)</f>
        <v>0</v>
      </c>
      <c r="K152" s="81"/>
      <c r="L152" s="71"/>
      <c r="M152" s="82" t="s">
        <v>1</v>
      </c>
      <c r="N152" s="146" t="s">
        <v>42</v>
      </c>
      <c r="P152" s="175">
        <f>O152*H152</f>
        <v>0</v>
      </c>
      <c r="Q152" s="175">
        <v>2.2375227</v>
      </c>
      <c r="R152" s="175">
        <f>Q152*H152</f>
        <v>1.1456116223999999</v>
      </c>
      <c r="S152" s="175">
        <v>0</v>
      </c>
      <c r="T152" s="176">
        <f>S152*H152</f>
        <v>0</v>
      </c>
      <c r="AR152" s="177" t="s">
        <v>133</v>
      </c>
      <c r="AT152" s="177" t="s">
        <v>129</v>
      </c>
      <c r="AU152" s="177" t="s">
        <v>105</v>
      </c>
      <c r="AY152" s="76" t="s">
        <v>127</v>
      </c>
      <c r="BE152" s="77">
        <f>IF(N152="základná",J152,0)</f>
        <v>0</v>
      </c>
      <c r="BF152" s="77">
        <f>IF(N152="znížená",J152,0)</f>
        <v>0</v>
      </c>
      <c r="BG152" s="77">
        <f>IF(N152="zákl. prenesená",J152,0)</f>
        <v>0</v>
      </c>
      <c r="BH152" s="77">
        <f>IF(N152="zníž. prenesená",J152,0)</f>
        <v>0</v>
      </c>
      <c r="BI152" s="77">
        <f>IF(N152="nulová",J152,0)</f>
        <v>0</v>
      </c>
      <c r="BJ152" s="76" t="s">
        <v>105</v>
      </c>
      <c r="BK152" s="77">
        <f>ROUND(I152*H152,2)</f>
        <v>0</v>
      </c>
      <c r="BL152" s="76" t="s">
        <v>133</v>
      </c>
      <c r="BM152" s="177" t="s">
        <v>191</v>
      </c>
    </row>
    <row r="153" spans="2:65" s="83" customFormat="1">
      <c r="B153" s="178"/>
      <c r="C153" s="193"/>
      <c r="D153" s="194" t="s">
        <v>158</v>
      </c>
      <c r="E153" s="195" t="s">
        <v>1</v>
      </c>
      <c r="F153" s="196" t="s">
        <v>192</v>
      </c>
      <c r="G153" s="193"/>
      <c r="H153" s="197">
        <v>0.51200000000000001</v>
      </c>
      <c r="L153" s="178"/>
      <c r="M153" s="180"/>
      <c r="T153" s="181"/>
      <c r="AT153" s="179" t="s">
        <v>158</v>
      </c>
      <c r="AU153" s="179" t="s">
        <v>105</v>
      </c>
      <c r="AV153" s="83" t="s">
        <v>105</v>
      </c>
      <c r="AW153" s="83" t="s">
        <v>31</v>
      </c>
      <c r="AX153" s="83" t="s">
        <v>84</v>
      </c>
      <c r="AY153" s="179" t="s">
        <v>127</v>
      </c>
    </row>
    <row r="154" spans="2:65" s="72" customFormat="1" ht="24.2" customHeight="1">
      <c r="B154" s="71"/>
      <c r="C154" s="188" t="s">
        <v>193</v>
      </c>
      <c r="D154" s="188" t="s">
        <v>129</v>
      </c>
      <c r="E154" s="189" t="s">
        <v>194</v>
      </c>
      <c r="F154" s="190" t="s">
        <v>195</v>
      </c>
      <c r="G154" s="191" t="s">
        <v>132</v>
      </c>
      <c r="H154" s="192">
        <v>105.47</v>
      </c>
      <c r="I154" s="79"/>
      <c r="J154" s="80">
        <f>ROUND(I154*H154,2)</f>
        <v>0</v>
      </c>
      <c r="K154" s="81"/>
      <c r="L154" s="71"/>
      <c r="M154" s="82" t="s">
        <v>1</v>
      </c>
      <c r="N154" s="146" t="s">
        <v>42</v>
      </c>
      <c r="P154" s="175">
        <f>O154*H154</f>
        <v>0</v>
      </c>
      <c r="Q154" s="175">
        <v>3.0000000000000001E-5</v>
      </c>
      <c r="R154" s="175">
        <f>Q154*H154</f>
        <v>3.1641E-3</v>
      </c>
      <c r="S154" s="175">
        <v>0</v>
      </c>
      <c r="T154" s="176">
        <f>S154*H154</f>
        <v>0</v>
      </c>
      <c r="AR154" s="177" t="s">
        <v>133</v>
      </c>
      <c r="AT154" s="177" t="s">
        <v>129</v>
      </c>
      <c r="AU154" s="177" t="s">
        <v>105</v>
      </c>
      <c r="AY154" s="76" t="s">
        <v>127</v>
      </c>
      <c r="BE154" s="77">
        <f>IF(N154="základná",J154,0)</f>
        <v>0</v>
      </c>
      <c r="BF154" s="77">
        <f>IF(N154="znížená",J154,0)</f>
        <v>0</v>
      </c>
      <c r="BG154" s="77">
        <f>IF(N154="zákl. prenesená",J154,0)</f>
        <v>0</v>
      </c>
      <c r="BH154" s="77">
        <f>IF(N154="zníž. prenesená",J154,0)</f>
        <v>0</v>
      </c>
      <c r="BI154" s="77">
        <f>IF(N154="nulová",J154,0)</f>
        <v>0</v>
      </c>
      <c r="BJ154" s="76" t="s">
        <v>105</v>
      </c>
      <c r="BK154" s="77">
        <f>ROUND(I154*H154,2)</f>
        <v>0</v>
      </c>
      <c r="BL154" s="76" t="s">
        <v>133</v>
      </c>
      <c r="BM154" s="177" t="s">
        <v>196</v>
      </c>
    </row>
    <row r="155" spans="2:65" s="83" customFormat="1">
      <c r="B155" s="178"/>
      <c r="C155" s="193"/>
      <c r="D155" s="194" t="s">
        <v>158</v>
      </c>
      <c r="E155" s="195" t="s">
        <v>1</v>
      </c>
      <c r="F155" s="196" t="s">
        <v>197</v>
      </c>
      <c r="G155" s="193"/>
      <c r="H155" s="197">
        <v>105.47</v>
      </c>
      <c r="L155" s="178"/>
      <c r="M155" s="180"/>
      <c r="T155" s="181"/>
      <c r="AT155" s="179" t="s">
        <v>158</v>
      </c>
      <c r="AU155" s="179" t="s">
        <v>105</v>
      </c>
      <c r="AV155" s="83" t="s">
        <v>105</v>
      </c>
      <c r="AW155" s="83" t="s">
        <v>31</v>
      </c>
      <c r="AX155" s="83" t="s">
        <v>84</v>
      </c>
      <c r="AY155" s="179" t="s">
        <v>127</v>
      </c>
    </row>
    <row r="156" spans="2:65" s="72" customFormat="1" ht="16.5" customHeight="1">
      <c r="B156" s="71"/>
      <c r="C156" s="201" t="s">
        <v>198</v>
      </c>
      <c r="D156" s="201" t="s">
        <v>199</v>
      </c>
      <c r="E156" s="202" t="s">
        <v>200</v>
      </c>
      <c r="F156" s="203" t="s">
        <v>201</v>
      </c>
      <c r="G156" s="204" t="s">
        <v>132</v>
      </c>
      <c r="H156" s="205">
        <v>116.017</v>
      </c>
      <c r="I156" s="84"/>
      <c r="J156" s="85">
        <f>ROUND(I156*H156,2)</f>
        <v>0</v>
      </c>
      <c r="K156" s="86"/>
      <c r="L156" s="182"/>
      <c r="M156" s="87" t="s">
        <v>1</v>
      </c>
      <c r="N156" s="183" t="s">
        <v>42</v>
      </c>
      <c r="P156" s="175">
        <f>O156*H156</f>
        <v>0</v>
      </c>
      <c r="Q156" s="175">
        <v>1.3999999999999999E-4</v>
      </c>
      <c r="R156" s="175">
        <f>Q156*H156</f>
        <v>1.6242379999999997E-2</v>
      </c>
      <c r="S156" s="175">
        <v>0</v>
      </c>
      <c r="T156" s="176">
        <f>S156*H156</f>
        <v>0</v>
      </c>
      <c r="AR156" s="177" t="s">
        <v>160</v>
      </c>
      <c r="AT156" s="177" t="s">
        <v>199</v>
      </c>
      <c r="AU156" s="177" t="s">
        <v>105</v>
      </c>
      <c r="AY156" s="76" t="s">
        <v>127</v>
      </c>
      <c r="BE156" s="77">
        <f>IF(N156="základná",J156,0)</f>
        <v>0</v>
      </c>
      <c r="BF156" s="77">
        <f>IF(N156="znížená",J156,0)</f>
        <v>0</v>
      </c>
      <c r="BG156" s="77">
        <f>IF(N156="zákl. prenesená",J156,0)</f>
        <v>0</v>
      </c>
      <c r="BH156" s="77">
        <f>IF(N156="zníž. prenesená",J156,0)</f>
        <v>0</v>
      </c>
      <c r="BI156" s="77">
        <f>IF(N156="nulová",J156,0)</f>
        <v>0</v>
      </c>
      <c r="BJ156" s="76" t="s">
        <v>105</v>
      </c>
      <c r="BK156" s="77">
        <f>ROUND(I156*H156,2)</f>
        <v>0</v>
      </c>
      <c r="BL156" s="76" t="s">
        <v>133</v>
      </c>
      <c r="BM156" s="177" t="s">
        <v>202</v>
      </c>
    </row>
    <row r="157" spans="2:65" s="78" customFormat="1" ht="22.9" customHeight="1">
      <c r="B157" s="164"/>
      <c r="C157" s="198"/>
      <c r="D157" s="199" t="s">
        <v>75</v>
      </c>
      <c r="E157" s="200" t="s">
        <v>146</v>
      </c>
      <c r="F157" s="200" t="s">
        <v>203</v>
      </c>
      <c r="G157" s="198"/>
      <c r="H157" s="198"/>
      <c r="J157" s="174">
        <f>BK157</f>
        <v>0</v>
      </c>
      <c r="L157" s="164"/>
      <c r="M157" s="168"/>
      <c r="P157" s="169">
        <f>SUM(P158:P171)</f>
        <v>0</v>
      </c>
      <c r="R157" s="169">
        <f>SUM(R158:R171)</f>
        <v>271.20713861079997</v>
      </c>
      <c r="T157" s="170">
        <f>SUM(T158:T171)</f>
        <v>0</v>
      </c>
      <c r="AR157" s="165" t="s">
        <v>84</v>
      </c>
      <c r="AT157" s="171" t="s">
        <v>75</v>
      </c>
      <c r="AU157" s="171" t="s">
        <v>84</v>
      </c>
      <c r="AY157" s="165" t="s">
        <v>127</v>
      </c>
      <c r="BK157" s="172">
        <f>SUM(BK158:BK171)</f>
        <v>0</v>
      </c>
    </row>
    <row r="158" spans="2:65" s="72" customFormat="1" ht="24.2" customHeight="1">
      <c r="B158" s="71"/>
      <c r="C158" s="188" t="s">
        <v>204</v>
      </c>
      <c r="D158" s="188" t="s">
        <v>129</v>
      </c>
      <c r="E158" s="189" t="s">
        <v>205</v>
      </c>
      <c r="F158" s="190" t="s">
        <v>206</v>
      </c>
      <c r="G158" s="191" t="s">
        <v>132</v>
      </c>
      <c r="H158" s="192">
        <v>105.47</v>
      </c>
      <c r="I158" s="79"/>
      <c r="J158" s="80">
        <f t="shared" ref="J158:J165" si="15">ROUND(I158*H158,2)</f>
        <v>0</v>
      </c>
      <c r="K158" s="81"/>
      <c r="L158" s="71"/>
      <c r="M158" s="82" t="s">
        <v>1</v>
      </c>
      <c r="N158" s="146" t="s">
        <v>42</v>
      </c>
      <c r="P158" s="175">
        <f t="shared" ref="P158:P165" si="16">O158*H158</f>
        <v>0</v>
      </c>
      <c r="Q158" s="175">
        <v>9.1999999999999998E-2</v>
      </c>
      <c r="R158" s="175">
        <f t="shared" ref="R158:R165" si="17">Q158*H158</f>
        <v>9.7032399999999992</v>
      </c>
      <c r="S158" s="175">
        <v>0</v>
      </c>
      <c r="T158" s="176">
        <f t="shared" ref="T158:T165" si="18">S158*H158</f>
        <v>0</v>
      </c>
      <c r="AR158" s="177" t="s">
        <v>133</v>
      </c>
      <c r="AT158" s="177" t="s">
        <v>129</v>
      </c>
      <c r="AU158" s="177" t="s">
        <v>105</v>
      </c>
      <c r="AY158" s="76" t="s">
        <v>127</v>
      </c>
      <c r="BE158" s="77">
        <f t="shared" ref="BE158:BE165" si="19">IF(N158="základná",J158,0)</f>
        <v>0</v>
      </c>
      <c r="BF158" s="77">
        <f t="shared" ref="BF158:BF165" si="20">IF(N158="znížená",J158,0)</f>
        <v>0</v>
      </c>
      <c r="BG158" s="77">
        <f t="shared" ref="BG158:BG165" si="21">IF(N158="zákl. prenesená",J158,0)</f>
        <v>0</v>
      </c>
      <c r="BH158" s="77">
        <f t="shared" ref="BH158:BH165" si="22">IF(N158="zníž. prenesená",J158,0)</f>
        <v>0</v>
      </c>
      <c r="BI158" s="77">
        <f t="shared" ref="BI158:BI165" si="23">IF(N158="nulová",J158,0)</f>
        <v>0</v>
      </c>
      <c r="BJ158" s="76" t="s">
        <v>105</v>
      </c>
      <c r="BK158" s="77">
        <f t="shared" ref="BK158:BK165" si="24">ROUND(I158*H158,2)</f>
        <v>0</v>
      </c>
      <c r="BL158" s="76" t="s">
        <v>133</v>
      </c>
      <c r="BM158" s="177" t="s">
        <v>207</v>
      </c>
    </row>
    <row r="159" spans="2:65" s="72" customFormat="1" ht="24.2" customHeight="1">
      <c r="B159" s="71"/>
      <c r="C159" s="188" t="s">
        <v>208</v>
      </c>
      <c r="D159" s="188" t="s">
        <v>129</v>
      </c>
      <c r="E159" s="189" t="s">
        <v>209</v>
      </c>
      <c r="F159" s="190" t="s">
        <v>210</v>
      </c>
      <c r="G159" s="191" t="s">
        <v>132</v>
      </c>
      <c r="H159" s="192">
        <v>33.69</v>
      </c>
      <c r="I159" s="79"/>
      <c r="J159" s="80">
        <f t="shared" si="15"/>
        <v>0</v>
      </c>
      <c r="K159" s="81"/>
      <c r="L159" s="71"/>
      <c r="M159" s="82" t="s">
        <v>1</v>
      </c>
      <c r="N159" s="146" t="s">
        <v>42</v>
      </c>
      <c r="P159" s="175">
        <f t="shared" si="16"/>
        <v>0</v>
      </c>
      <c r="Q159" s="175">
        <v>0.23</v>
      </c>
      <c r="R159" s="175">
        <f t="shared" si="17"/>
        <v>7.7486999999999995</v>
      </c>
      <c r="S159" s="175">
        <v>0</v>
      </c>
      <c r="T159" s="176">
        <f t="shared" si="18"/>
        <v>0</v>
      </c>
      <c r="AR159" s="177" t="s">
        <v>133</v>
      </c>
      <c r="AT159" s="177" t="s">
        <v>129</v>
      </c>
      <c r="AU159" s="177" t="s">
        <v>105</v>
      </c>
      <c r="AY159" s="76" t="s">
        <v>127</v>
      </c>
      <c r="BE159" s="77">
        <f t="shared" si="19"/>
        <v>0</v>
      </c>
      <c r="BF159" s="77">
        <f t="shared" si="20"/>
        <v>0</v>
      </c>
      <c r="BG159" s="77">
        <f t="shared" si="21"/>
        <v>0</v>
      </c>
      <c r="BH159" s="77">
        <f t="shared" si="22"/>
        <v>0</v>
      </c>
      <c r="BI159" s="77">
        <f t="shared" si="23"/>
        <v>0</v>
      </c>
      <c r="BJ159" s="76" t="s">
        <v>105</v>
      </c>
      <c r="BK159" s="77">
        <f t="shared" si="24"/>
        <v>0</v>
      </c>
      <c r="BL159" s="76" t="s">
        <v>133</v>
      </c>
      <c r="BM159" s="177" t="s">
        <v>211</v>
      </c>
    </row>
    <row r="160" spans="2:65" s="72" customFormat="1" ht="24.2" customHeight="1">
      <c r="B160" s="71"/>
      <c r="C160" s="188" t="s">
        <v>212</v>
      </c>
      <c r="D160" s="188" t="s">
        <v>129</v>
      </c>
      <c r="E160" s="189" t="s">
        <v>213</v>
      </c>
      <c r="F160" s="190" t="s">
        <v>214</v>
      </c>
      <c r="G160" s="191" t="s">
        <v>132</v>
      </c>
      <c r="H160" s="192">
        <v>105.47</v>
      </c>
      <c r="I160" s="79"/>
      <c r="J160" s="80">
        <f t="shared" si="15"/>
        <v>0</v>
      </c>
      <c r="K160" s="81"/>
      <c r="L160" s="71"/>
      <c r="M160" s="82" t="s">
        <v>1</v>
      </c>
      <c r="N160" s="146" t="s">
        <v>42</v>
      </c>
      <c r="P160" s="175">
        <f t="shared" si="16"/>
        <v>0</v>
      </c>
      <c r="Q160" s="175">
        <v>0.29899999999999999</v>
      </c>
      <c r="R160" s="175">
        <f t="shared" si="17"/>
        <v>31.535529999999998</v>
      </c>
      <c r="S160" s="175">
        <v>0</v>
      </c>
      <c r="T160" s="176">
        <f t="shared" si="18"/>
        <v>0</v>
      </c>
      <c r="AR160" s="177" t="s">
        <v>133</v>
      </c>
      <c r="AT160" s="177" t="s">
        <v>129</v>
      </c>
      <c r="AU160" s="177" t="s">
        <v>105</v>
      </c>
      <c r="AY160" s="76" t="s">
        <v>127</v>
      </c>
      <c r="BE160" s="77">
        <f t="shared" si="19"/>
        <v>0</v>
      </c>
      <c r="BF160" s="77">
        <f t="shared" si="20"/>
        <v>0</v>
      </c>
      <c r="BG160" s="77">
        <f t="shared" si="21"/>
        <v>0</v>
      </c>
      <c r="BH160" s="77">
        <f t="shared" si="22"/>
        <v>0</v>
      </c>
      <c r="BI160" s="77">
        <f t="shared" si="23"/>
        <v>0</v>
      </c>
      <c r="BJ160" s="76" t="s">
        <v>105</v>
      </c>
      <c r="BK160" s="77">
        <f t="shared" si="24"/>
        <v>0</v>
      </c>
      <c r="BL160" s="76" t="s">
        <v>133</v>
      </c>
      <c r="BM160" s="177" t="s">
        <v>215</v>
      </c>
    </row>
    <row r="161" spans="2:65" s="72" customFormat="1" ht="24.2" customHeight="1">
      <c r="B161" s="71"/>
      <c r="C161" s="188" t="s">
        <v>216</v>
      </c>
      <c r="D161" s="188" t="s">
        <v>129</v>
      </c>
      <c r="E161" s="189" t="s">
        <v>217</v>
      </c>
      <c r="F161" s="190" t="s">
        <v>218</v>
      </c>
      <c r="G161" s="191" t="s">
        <v>132</v>
      </c>
      <c r="H161" s="192">
        <v>105.47</v>
      </c>
      <c r="I161" s="79"/>
      <c r="J161" s="80">
        <f t="shared" si="15"/>
        <v>0</v>
      </c>
      <c r="K161" s="81"/>
      <c r="L161" s="71"/>
      <c r="M161" s="82" t="s">
        <v>1</v>
      </c>
      <c r="N161" s="146" t="s">
        <v>42</v>
      </c>
      <c r="P161" s="175">
        <f t="shared" si="16"/>
        <v>0</v>
      </c>
      <c r="Q161" s="175">
        <v>0.32200000000000001</v>
      </c>
      <c r="R161" s="175">
        <f t="shared" si="17"/>
        <v>33.96134</v>
      </c>
      <c r="S161" s="175">
        <v>0</v>
      </c>
      <c r="T161" s="176">
        <f t="shared" si="18"/>
        <v>0</v>
      </c>
      <c r="AR161" s="177" t="s">
        <v>133</v>
      </c>
      <c r="AT161" s="177" t="s">
        <v>129</v>
      </c>
      <c r="AU161" s="177" t="s">
        <v>105</v>
      </c>
      <c r="AY161" s="76" t="s">
        <v>127</v>
      </c>
      <c r="BE161" s="77">
        <f t="shared" si="19"/>
        <v>0</v>
      </c>
      <c r="BF161" s="77">
        <f t="shared" si="20"/>
        <v>0</v>
      </c>
      <c r="BG161" s="77">
        <f t="shared" si="21"/>
        <v>0</v>
      </c>
      <c r="BH161" s="77">
        <f t="shared" si="22"/>
        <v>0</v>
      </c>
      <c r="BI161" s="77">
        <f t="shared" si="23"/>
        <v>0</v>
      </c>
      <c r="BJ161" s="76" t="s">
        <v>105</v>
      </c>
      <c r="BK161" s="77">
        <f t="shared" si="24"/>
        <v>0</v>
      </c>
      <c r="BL161" s="76" t="s">
        <v>133</v>
      </c>
      <c r="BM161" s="177" t="s">
        <v>219</v>
      </c>
    </row>
    <row r="162" spans="2:65" s="72" customFormat="1" ht="24.2" customHeight="1">
      <c r="B162" s="71"/>
      <c r="C162" s="188" t="s">
        <v>220</v>
      </c>
      <c r="D162" s="188" t="s">
        <v>129</v>
      </c>
      <c r="E162" s="189" t="s">
        <v>221</v>
      </c>
      <c r="F162" s="190" t="s">
        <v>222</v>
      </c>
      <c r="G162" s="191" t="s">
        <v>132</v>
      </c>
      <c r="H162" s="192">
        <v>90.46</v>
      </c>
      <c r="I162" s="79"/>
      <c r="J162" s="80">
        <f t="shared" si="15"/>
        <v>0</v>
      </c>
      <c r="K162" s="81"/>
      <c r="L162" s="71"/>
      <c r="M162" s="82" t="s">
        <v>1</v>
      </c>
      <c r="N162" s="146" t="s">
        <v>42</v>
      </c>
      <c r="P162" s="175">
        <f t="shared" si="16"/>
        <v>0</v>
      </c>
      <c r="Q162" s="175">
        <v>0.41399999999999998</v>
      </c>
      <c r="R162" s="175">
        <f t="shared" si="17"/>
        <v>37.450439999999993</v>
      </c>
      <c r="S162" s="175">
        <v>0</v>
      </c>
      <c r="T162" s="176">
        <f t="shared" si="18"/>
        <v>0</v>
      </c>
      <c r="AR162" s="177" t="s">
        <v>133</v>
      </c>
      <c r="AT162" s="177" t="s">
        <v>129</v>
      </c>
      <c r="AU162" s="177" t="s">
        <v>105</v>
      </c>
      <c r="AY162" s="76" t="s">
        <v>127</v>
      </c>
      <c r="BE162" s="77">
        <f t="shared" si="19"/>
        <v>0</v>
      </c>
      <c r="BF162" s="77">
        <f t="shared" si="20"/>
        <v>0</v>
      </c>
      <c r="BG162" s="77">
        <f t="shared" si="21"/>
        <v>0</v>
      </c>
      <c r="BH162" s="77">
        <f t="shared" si="22"/>
        <v>0</v>
      </c>
      <c r="BI162" s="77">
        <f t="shared" si="23"/>
        <v>0</v>
      </c>
      <c r="BJ162" s="76" t="s">
        <v>105</v>
      </c>
      <c r="BK162" s="77">
        <f t="shared" si="24"/>
        <v>0</v>
      </c>
      <c r="BL162" s="76" t="s">
        <v>133</v>
      </c>
      <c r="BM162" s="177" t="s">
        <v>223</v>
      </c>
    </row>
    <row r="163" spans="2:65" s="72" customFormat="1" ht="33" customHeight="1">
      <c r="B163" s="71"/>
      <c r="C163" s="188" t="s">
        <v>224</v>
      </c>
      <c r="D163" s="188" t="s">
        <v>129</v>
      </c>
      <c r="E163" s="189" t="s">
        <v>225</v>
      </c>
      <c r="F163" s="190" t="s">
        <v>226</v>
      </c>
      <c r="G163" s="191" t="s">
        <v>132</v>
      </c>
      <c r="H163" s="192">
        <v>33.69</v>
      </c>
      <c r="I163" s="79"/>
      <c r="J163" s="80">
        <f t="shared" si="15"/>
        <v>0</v>
      </c>
      <c r="K163" s="81"/>
      <c r="L163" s="71"/>
      <c r="M163" s="82" t="s">
        <v>1</v>
      </c>
      <c r="N163" s="146" t="s">
        <v>42</v>
      </c>
      <c r="P163" s="175">
        <f t="shared" si="16"/>
        <v>0</v>
      </c>
      <c r="Q163" s="175">
        <v>0.2367456</v>
      </c>
      <c r="R163" s="175">
        <f t="shared" si="17"/>
        <v>7.9759592639999992</v>
      </c>
      <c r="S163" s="175">
        <v>0</v>
      </c>
      <c r="T163" s="176">
        <f t="shared" si="18"/>
        <v>0</v>
      </c>
      <c r="AR163" s="177" t="s">
        <v>133</v>
      </c>
      <c r="AT163" s="177" t="s">
        <v>129</v>
      </c>
      <c r="AU163" s="177" t="s">
        <v>105</v>
      </c>
      <c r="AY163" s="76" t="s">
        <v>127</v>
      </c>
      <c r="BE163" s="77">
        <f t="shared" si="19"/>
        <v>0</v>
      </c>
      <c r="BF163" s="77">
        <f t="shared" si="20"/>
        <v>0</v>
      </c>
      <c r="BG163" s="77">
        <f t="shared" si="21"/>
        <v>0</v>
      </c>
      <c r="BH163" s="77">
        <f t="shared" si="22"/>
        <v>0</v>
      </c>
      <c r="BI163" s="77">
        <f t="shared" si="23"/>
        <v>0</v>
      </c>
      <c r="BJ163" s="76" t="s">
        <v>105</v>
      </c>
      <c r="BK163" s="77">
        <f t="shared" si="24"/>
        <v>0</v>
      </c>
      <c r="BL163" s="76" t="s">
        <v>133</v>
      </c>
      <c r="BM163" s="177" t="s">
        <v>227</v>
      </c>
    </row>
    <row r="164" spans="2:65" s="72" customFormat="1" ht="33" customHeight="1">
      <c r="B164" s="71"/>
      <c r="C164" s="188" t="s">
        <v>7</v>
      </c>
      <c r="D164" s="188" t="s">
        <v>129</v>
      </c>
      <c r="E164" s="189" t="s">
        <v>228</v>
      </c>
      <c r="F164" s="190" t="s">
        <v>229</v>
      </c>
      <c r="G164" s="191" t="s">
        <v>132</v>
      </c>
      <c r="H164" s="192">
        <v>90.46</v>
      </c>
      <c r="I164" s="79"/>
      <c r="J164" s="80">
        <f t="shared" si="15"/>
        <v>0</v>
      </c>
      <c r="K164" s="81"/>
      <c r="L164" s="71"/>
      <c r="M164" s="82" t="s">
        <v>1</v>
      </c>
      <c r="N164" s="146" t="s">
        <v>42</v>
      </c>
      <c r="P164" s="175">
        <f t="shared" si="16"/>
        <v>0</v>
      </c>
      <c r="Q164" s="175">
        <v>0.42614207999999998</v>
      </c>
      <c r="R164" s="175">
        <f t="shared" si="17"/>
        <v>38.548812556799994</v>
      </c>
      <c r="S164" s="175">
        <v>0</v>
      </c>
      <c r="T164" s="176">
        <f t="shared" si="18"/>
        <v>0</v>
      </c>
      <c r="AR164" s="177" t="s">
        <v>133</v>
      </c>
      <c r="AT164" s="177" t="s">
        <v>129</v>
      </c>
      <c r="AU164" s="177" t="s">
        <v>105</v>
      </c>
      <c r="AY164" s="76" t="s">
        <v>127</v>
      </c>
      <c r="BE164" s="77">
        <f t="shared" si="19"/>
        <v>0</v>
      </c>
      <c r="BF164" s="77">
        <f t="shared" si="20"/>
        <v>0</v>
      </c>
      <c r="BG164" s="77">
        <f t="shared" si="21"/>
        <v>0</v>
      </c>
      <c r="BH164" s="77">
        <f t="shared" si="22"/>
        <v>0</v>
      </c>
      <c r="BI164" s="77">
        <f t="shared" si="23"/>
        <v>0</v>
      </c>
      <c r="BJ164" s="76" t="s">
        <v>105</v>
      </c>
      <c r="BK164" s="77">
        <f t="shared" si="24"/>
        <v>0</v>
      </c>
      <c r="BL164" s="76" t="s">
        <v>133</v>
      </c>
      <c r="BM164" s="177" t="s">
        <v>230</v>
      </c>
    </row>
    <row r="165" spans="2:65" s="72" customFormat="1" ht="33" customHeight="1">
      <c r="B165" s="71"/>
      <c r="C165" s="188" t="s">
        <v>231</v>
      </c>
      <c r="D165" s="188" t="s">
        <v>129</v>
      </c>
      <c r="E165" s="189" t="s">
        <v>232</v>
      </c>
      <c r="F165" s="190" t="s">
        <v>233</v>
      </c>
      <c r="G165" s="191" t="s">
        <v>132</v>
      </c>
      <c r="H165" s="192">
        <v>105.47</v>
      </c>
      <c r="I165" s="79"/>
      <c r="J165" s="80">
        <f t="shared" si="15"/>
        <v>0</v>
      </c>
      <c r="K165" s="81"/>
      <c r="L165" s="71"/>
      <c r="M165" s="82" t="s">
        <v>1</v>
      </c>
      <c r="N165" s="146" t="s">
        <v>42</v>
      </c>
      <c r="P165" s="175">
        <f t="shared" si="16"/>
        <v>0</v>
      </c>
      <c r="Q165" s="175">
        <v>0.47349000000000002</v>
      </c>
      <c r="R165" s="175">
        <f t="shared" si="17"/>
        <v>49.9389903</v>
      </c>
      <c r="S165" s="175">
        <v>0</v>
      </c>
      <c r="T165" s="176">
        <f t="shared" si="18"/>
        <v>0</v>
      </c>
      <c r="AR165" s="177" t="s">
        <v>133</v>
      </c>
      <c r="AT165" s="177" t="s">
        <v>129</v>
      </c>
      <c r="AU165" s="177" t="s">
        <v>105</v>
      </c>
      <c r="AY165" s="76" t="s">
        <v>127</v>
      </c>
      <c r="BE165" s="77">
        <f t="shared" si="19"/>
        <v>0</v>
      </c>
      <c r="BF165" s="77">
        <f t="shared" si="20"/>
        <v>0</v>
      </c>
      <c r="BG165" s="77">
        <f t="shared" si="21"/>
        <v>0</v>
      </c>
      <c r="BH165" s="77">
        <f t="shared" si="22"/>
        <v>0</v>
      </c>
      <c r="BI165" s="77">
        <f t="shared" si="23"/>
        <v>0</v>
      </c>
      <c r="BJ165" s="76" t="s">
        <v>105</v>
      </c>
      <c r="BK165" s="77">
        <f t="shared" si="24"/>
        <v>0</v>
      </c>
      <c r="BL165" s="76" t="s">
        <v>133</v>
      </c>
      <c r="BM165" s="177" t="s">
        <v>234</v>
      </c>
    </row>
    <row r="166" spans="2:65" s="83" customFormat="1">
      <c r="B166" s="178"/>
      <c r="C166" s="193"/>
      <c r="D166" s="194" t="s">
        <v>158</v>
      </c>
      <c r="E166" s="195" t="s">
        <v>1</v>
      </c>
      <c r="F166" s="196" t="s">
        <v>197</v>
      </c>
      <c r="G166" s="193"/>
      <c r="H166" s="197">
        <v>105.47</v>
      </c>
      <c r="L166" s="178"/>
      <c r="M166" s="180"/>
      <c r="T166" s="181"/>
      <c r="AT166" s="179" t="s">
        <v>158</v>
      </c>
      <c r="AU166" s="179" t="s">
        <v>105</v>
      </c>
      <c r="AV166" s="83" t="s">
        <v>105</v>
      </c>
      <c r="AW166" s="83" t="s">
        <v>31</v>
      </c>
      <c r="AX166" s="83" t="s">
        <v>84</v>
      </c>
      <c r="AY166" s="179" t="s">
        <v>127</v>
      </c>
    </row>
    <row r="167" spans="2:65" s="72" customFormat="1" ht="33" customHeight="1">
      <c r="B167" s="71"/>
      <c r="C167" s="188" t="s">
        <v>235</v>
      </c>
      <c r="D167" s="188" t="s">
        <v>129</v>
      </c>
      <c r="E167" s="189" t="s">
        <v>236</v>
      </c>
      <c r="F167" s="190" t="s">
        <v>237</v>
      </c>
      <c r="G167" s="191" t="s">
        <v>132</v>
      </c>
      <c r="H167" s="192">
        <v>90.46</v>
      </c>
      <c r="I167" s="79"/>
      <c r="J167" s="80">
        <f>ROUND(I167*H167,2)</f>
        <v>0</v>
      </c>
      <c r="K167" s="81"/>
      <c r="L167" s="71"/>
      <c r="M167" s="82" t="s">
        <v>1</v>
      </c>
      <c r="N167" s="146" t="s">
        <v>42</v>
      </c>
      <c r="P167" s="175">
        <f>O167*H167</f>
        <v>0</v>
      </c>
      <c r="Q167" s="175">
        <v>0.45623150000000001</v>
      </c>
      <c r="R167" s="175">
        <f>Q167*H167</f>
        <v>41.27070149</v>
      </c>
      <c r="S167" s="175">
        <v>0</v>
      </c>
      <c r="T167" s="176">
        <f>S167*H167</f>
        <v>0</v>
      </c>
      <c r="AR167" s="177" t="s">
        <v>133</v>
      </c>
      <c r="AT167" s="177" t="s">
        <v>129</v>
      </c>
      <c r="AU167" s="177" t="s">
        <v>105</v>
      </c>
      <c r="AY167" s="76" t="s">
        <v>127</v>
      </c>
      <c r="BE167" s="77">
        <f>IF(N167="základná",J167,0)</f>
        <v>0</v>
      </c>
      <c r="BF167" s="77">
        <f>IF(N167="znížená",J167,0)</f>
        <v>0</v>
      </c>
      <c r="BG167" s="77">
        <f>IF(N167="zákl. prenesená",J167,0)</f>
        <v>0</v>
      </c>
      <c r="BH167" s="77">
        <f>IF(N167="zníž. prenesená",J167,0)</f>
        <v>0</v>
      </c>
      <c r="BI167" s="77">
        <f>IF(N167="nulová",J167,0)</f>
        <v>0</v>
      </c>
      <c r="BJ167" s="76" t="s">
        <v>105</v>
      </c>
      <c r="BK167" s="77">
        <f>ROUND(I167*H167,2)</f>
        <v>0</v>
      </c>
      <c r="BL167" s="76" t="s">
        <v>133</v>
      </c>
      <c r="BM167" s="177" t="s">
        <v>238</v>
      </c>
    </row>
    <row r="168" spans="2:65" s="72" customFormat="1" ht="37.9" customHeight="1">
      <c r="B168" s="71"/>
      <c r="C168" s="188" t="s">
        <v>239</v>
      </c>
      <c r="D168" s="188" t="s">
        <v>129</v>
      </c>
      <c r="E168" s="189" t="s">
        <v>240</v>
      </c>
      <c r="F168" s="190" t="s">
        <v>241</v>
      </c>
      <c r="G168" s="191" t="s">
        <v>132</v>
      </c>
      <c r="H168" s="192">
        <v>33.69</v>
      </c>
      <c r="I168" s="79"/>
      <c r="J168" s="80">
        <f>ROUND(I168*H168,2)</f>
        <v>0</v>
      </c>
      <c r="K168" s="81"/>
      <c r="L168" s="71"/>
      <c r="M168" s="82" t="s">
        <v>1</v>
      </c>
      <c r="N168" s="146" t="s">
        <v>42</v>
      </c>
      <c r="P168" s="175">
        <f>O168*H168</f>
        <v>0</v>
      </c>
      <c r="Q168" s="175">
        <v>9.2499999999999999E-2</v>
      </c>
      <c r="R168" s="175">
        <f>Q168*H168</f>
        <v>3.1163249999999998</v>
      </c>
      <c r="S168" s="175">
        <v>0</v>
      </c>
      <c r="T168" s="176">
        <f>S168*H168</f>
        <v>0</v>
      </c>
      <c r="AR168" s="177" t="s">
        <v>133</v>
      </c>
      <c r="AT168" s="177" t="s">
        <v>129</v>
      </c>
      <c r="AU168" s="177" t="s">
        <v>105</v>
      </c>
      <c r="AY168" s="76" t="s">
        <v>127</v>
      </c>
      <c r="BE168" s="77">
        <f>IF(N168="základná",J168,0)</f>
        <v>0</v>
      </c>
      <c r="BF168" s="77">
        <f>IF(N168="znížená",J168,0)</f>
        <v>0</v>
      </c>
      <c r="BG168" s="77">
        <f>IF(N168="zákl. prenesená",J168,0)</f>
        <v>0</v>
      </c>
      <c r="BH168" s="77">
        <f>IF(N168="zníž. prenesená",J168,0)</f>
        <v>0</v>
      </c>
      <c r="BI168" s="77">
        <f>IF(N168="nulová",J168,0)</f>
        <v>0</v>
      </c>
      <c r="BJ168" s="76" t="s">
        <v>105</v>
      </c>
      <c r="BK168" s="77">
        <f>ROUND(I168*H168,2)</f>
        <v>0</v>
      </c>
      <c r="BL168" s="76" t="s">
        <v>133</v>
      </c>
      <c r="BM168" s="177" t="s">
        <v>242</v>
      </c>
    </row>
    <row r="169" spans="2:65" s="72" customFormat="1" ht="21.75" customHeight="1">
      <c r="B169" s="71"/>
      <c r="C169" s="201" t="s">
        <v>243</v>
      </c>
      <c r="D169" s="201" t="s">
        <v>199</v>
      </c>
      <c r="E169" s="202" t="s">
        <v>244</v>
      </c>
      <c r="F169" s="203" t="s">
        <v>245</v>
      </c>
      <c r="G169" s="204" t="s">
        <v>132</v>
      </c>
      <c r="H169" s="205">
        <v>35.375</v>
      </c>
      <c r="I169" s="84"/>
      <c r="J169" s="85">
        <f>ROUND(I169*H169,2)</f>
        <v>0</v>
      </c>
      <c r="K169" s="86"/>
      <c r="L169" s="182"/>
      <c r="M169" s="87" t="s">
        <v>1</v>
      </c>
      <c r="N169" s="183" t="s">
        <v>42</v>
      </c>
      <c r="P169" s="175">
        <f>O169*H169</f>
        <v>0</v>
      </c>
      <c r="Q169" s="175">
        <v>0.13</v>
      </c>
      <c r="R169" s="175">
        <f>Q169*H169</f>
        <v>4.5987499999999999</v>
      </c>
      <c r="S169" s="175">
        <v>0</v>
      </c>
      <c r="T169" s="176">
        <f>S169*H169</f>
        <v>0</v>
      </c>
      <c r="AR169" s="177" t="s">
        <v>160</v>
      </c>
      <c r="AT169" s="177" t="s">
        <v>199</v>
      </c>
      <c r="AU169" s="177" t="s">
        <v>105</v>
      </c>
      <c r="AY169" s="76" t="s">
        <v>127</v>
      </c>
      <c r="BE169" s="77">
        <f>IF(N169="základná",J169,0)</f>
        <v>0</v>
      </c>
      <c r="BF169" s="77">
        <f>IF(N169="znížená",J169,0)</f>
        <v>0</v>
      </c>
      <c r="BG169" s="77">
        <f>IF(N169="zákl. prenesená",J169,0)</f>
        <v>0</v>
      </c>
      <c r="BH169" s="77">
        <f>IF(N169="zníž. prenesená",J169,0)</f>
        <v>0</v>
      </c>
      <c r="BI169" s="77">
        <f>IF(N169="nulová",J169,0)</f>
        <v>0</v>
      </c>
      <c r="BJ169" s="76" t="s">
        <v>105</v>
      </c>
      <c r="BK169" s="77">
        <f>ROUND(I169*H169,2)</f>
        <v>0</v>
      </c>
      <c r="BL169" s="76" t="s">
        <v>133</v>
      </c>
      <c r="BM169" s="177" t="s">
        <v>246</v>
      </c>
    </row>
    <row r="170" spans="2:65" s="72" customFormat="1" ht="24.2" customHeight="1">
      <c r="B170" s="71"/>
      <c r="C170" s="188" t="s">
        <v>247</v>
      </c>
      <c r="D170" s="188" t="s">
        <v>129</v>
      </c>
      <c r="E170" s="189" t="s">
        <v>248</v>
      </c>
      <c r="F170" s="190" t="s">
        <v>249</v>
      </c>
      <c r="G170" s="191" t="s">
        <v>132</v>
      </c>
      <c r="H170" s="192">
        <v>105.47</v>
      </c>
      <c r="I170" s="79"/>
      <c r="J170" s="80">
        <f>ROUND(I170*H170,2)</f>
        <v>0</v>
      </c>
      <c r="K170" s="81"/>
      <c r="L170" s="71"/>
      <c r="M170" s="82" t="s">
        <v>1</v>
      </c>
      <c r="N170" s="146" t="s">
        <v>42</v>
      </c>
      <c r="P170" s="175">
        <f>O170*H170</f>
        <v>0</v>
      </c>
      <c r="Q170" s="175">
        <v>0.04</v>
      </c>
      <c r="R170" s="175">
        <f>Q170*H170</f>
        <v>4.2187999999999999</v>
      </c>
      <c r="S170" s="175">
        <v>0</v>
      </c>
      <c r="T170" s="176">
        <f>S170*H170</f>
        <v>0</v>
      </c>
      <c r="AR170" s="177" t="s">
        <v>133</v>
      </c>
      <c r="AT170" s="177" t="s">
        <v>129</v>
      </c>
      <c r="AU170" s="177" t="s">
        <v>105</v>
      </c>
      <c r="AY170" s="76" t="s">
        <v>127</v>
      </c>
      <c r="BE170" s="77">
        <f>IF(N170="základná",J170,0)</f>
        <v>0</v>
      </c>
      <c r="BF170" s="77">
        <f>IF(N170="znížená",J170,0)</f>
        <v>0</v>
      </c>
      <c r="BG170" s="77">
        <f>IF(N170="zákl. prenesená",J170,0)</f>
        <v>0</v>
      </c>
      <c r="BH170" s="77">
        <f>IF(N170="zníž. prenesená",J170,0)</f>
        <v>0</v>
      </c>
      <c r="BI170" s="77">
        <f>IF(N170="nulová",J170,0)</f>
        <v>0</v>
      </c>
      <c r="BJ170" s="76" t="s">
        <v>105</v>
      </c>
      <c r="BK170" s="77">
        <f>ROUND(I170*H170,2)</f>
        <v>0</v>
      </c>
      <c r="BL170" s="76" t="s">
        <v>133</v>
      </c>
      <c r="BM170" s="177" t="s">
        <v>250</v>
      </c>
    </row>
    <row r="171" spans="2:65" s="72" customFormat="1" ht="24.2" customHeight="1">
      <c r="B171" s="71"/>
      <c r="C171" s="201" t="s">
        <v>251</v>
      </c>
      <c r="D171" s="201" t="s">
        <v>199</v>
      </c>
      <c r="E171" s="202" t="s">
        <v>252</v>
      </c>
      <c r="F171" s="203" t="s">
        <v>253</v>
      </c>
      <c r="G171" s="204" t="s">
        <v>254</v>
      </c>
      <c r="H171" s="205">
        <v>1065</v>
      </c>
      <c r="I171" s="84"/>
      <c r="J171" s="85">
        <f>ROUND(I171*H171,2)</f>
        <v>0</v>
      </c>
      <c r="K171" s="86"/>
      <c r="L171" s="182"/>
      <c r="M171" s="87" t="s">
        <v>1</v>
      </c>
      <c r="N171" s="183" t="s">
        <v>42</v>
      </c>
      <c r="P171" s="175">
        <f>O171*H171</f>
        <v>0</v>
      </c>
      <c r="Q171" s="175">
        <v>1.07E-3</v>
      </c>
      <c r="R171" s="175">
        <f>Q171*H171</f>
        <v>1.1395500000000001</v>
      </c>
      <c r="S171" s="175">
        <v>0</v>
      </c>
      <c r="T171" s="176">
        <f>S171*H171</f>
        <v>0</v>
      </c>
      <c r="AR171" s="177" t="s">
        <v>160</v>
      </c>
      <c r="AT171" s="177" t="s">
        <v>199</v>
      </c>
      <c r="AU171" s="177" t="s">
        <v>105</v>
      </c>
      <c r="AY171" s="76" t="s">
        <v>127</v>
      </c>
      <c r="BE171" s="77">
        <f>IF(N171="základná",J171,0)</f>
        <v>0</v>
      </c>
      <c r="BF171" s="77">
        <f>IF(N171="znížená",J171,0)</f>
        <v>0</v>
      </c>
      <c r="BG171" s="77">
        <f>IF(N171="zákl. prenesená",J171,0)</f>
        <v>0</v>
      </c>
      <c r="BH171" s="77">
        <f>IF(N171="zníž. prenesená",J171,0)</f>
        <v>0</v>
      </c>
      <c r="BI171" s="77">
        <f>IF(N171="nulová",J171,0)</f>
        <v>0</v>
      </c>
      <c r="BJ171" s="76" t="s">
        <v>105</v>
      </c>
      <c r="BK171" s="77">
        <f>ROUND(I171*H171,2)</f>
        <v>0</v>
      </c>
      <c r="BL171" s="76" t="s">
        <v>133</v>
      </c>
      <c r="BM171" s="177" t="s">
        <v>255</v>
      </c>
    </row>
    <row r="172" spans="2:65" s="78" customFormat="1" ht="22.9" customHeight="1">
      <c r="B172" s="164"/>
      <c r="C172" s="198"/>
      <c r="D172" s="199" t="s">
        <v>75</v>
      </c>
      <c r="E172" s="200" t="s">
        <v>165</v>
      </c>
      <c r="F172" s="200" t="s">
        <v>256</v>
      </c>
      <c r="G172" s="198"/>
      <c r="H172" s="198"/>
      <c r="J172" s="174">
        <f>BK172</f>
        <v>0</v>
      </c>
      <c r="L172" s="164"/>
      <c r="M172" s="168"/>
      <c r="P172" s="169">
        <f>SUM(P173:P210)</f>
        <v>0</v>
      </c>
      <c r="R172" s="169">
        <f>SUM(R173:R210)</f>
        <v>62.265798459999992</v>
      </c>
      <c r="T172" s="170">
        <f>SUM(T173:T210)</f>
        <v>0</v>
      </c>
      <c r="AR172" s="165" t="s">
        <v>84</v>
      </c>
      <c r="AT172" s="171" t="s">
        <v>75</v>
      </c>
      <c r="AU172" s="171" t="s">
        <v>84</v>
      </c>
      <c r="AY172" s="165" t="s">
        <v>127</v>
      </c>
      <c r="BK172" s="172">
        <f>SUM(BK173:BK210)</f>
        <v>0</v>
      </c>
    </row>
    <row r="173" spans="2:65" s="72" customFormat="1" ht="24.2" customHeight="1">
      <c r="B173" s="71"/>
      <c r="C173" s="188" t="s">
        <v>257</v>
      </c>
      <c r="D173" s="188" t="s">
        <v>129</v>
      </c>
      <c r="E173" s="189" t="s">
        <v>258</v>
      </c>
      <c r="F173" s="190" t="s">
        <v>259</v>
      </c>
      <c r="G173" s="191" t="s">
        <v>254</v>
      </c>
      <c r="H173" s="192">
        <v>4</v>
      </c>
      <c r="I173" s="79"/>
      <c r="J173" s="80">
        <f t="shared" ref="J173:J181" si="25">ROUND(I173*H173,2)</f>
        <v>0</v>
      </c>
      <c r="K173" s="81"/>
      <c r="L173" s="71"/>
      <c r="M173" s="82" t="s">
        <v>1</v>
      </c>
      <c r="N173" s="146" t="s">
        <v>42</v>
      </c>
      <c r="P173" s="175">
        <f t="shared" ref="P173:P181" si="26">O173*H173</f>
        <v>0</v>
      </c>
      <c r="Q173" s="175">
        <v>0.22133</v>
      </c>
      <c r="R173" s="175">
        <f t="shared" ref="R173:R181" si="27">Q173*H173</f>
        <v>0.88532</v>
      </c>
      <c r="S173" s="175">
        <v>0</v>
      </c>
      <c r="T173" s="176">
        <f t="shared" ref="T173:T181" si="28">S173*H173</f>
        <v>0</v>
      </c>
      <c r="AR173" s="177" t="s">
        <v>133</v>
      </c>
      <c r="AT173" s="177" t="s">
        <v>129</v>
      </c>
      <c r="AU173" s="177" t="s">
        <v>105</v>
      </c>
      <c r="AY173" s="76" t="s">
        <v>127</v>
      </c>
      <c r="BE173" s="77">
        <f t="shared" ref="BE173:BE181" si="29">IF(N173="základná",J173,0)</f>
        <v>0</v>
      </c>
      <c r="BF173" s="77">
        <f t="shared" ref="BF173:BF181" si="30">IF(N173="znížená",J173,0)</f>
        <v>0</v>
      </c>
      <c r="BG173" s="77">
        <f t="shared" ref="BG173:BG181" si="31">IF(N173="zákl. prenesená",J173,0)</f>
        <v>0</v>
      </c>
      <c r="BH173" s="77">
        <f t="shared" ref="BH173:BH181" si="32">IF(N173="zníž. prenesená",J173,0)</f>
        <v>0</v>
      </c>
      <c r="BI173" s="77">
        <f t="shared" ref="BI173:BI181" si="33">IF(N173="nulová",J173,0)</f>
        <v>0</v>
      </c>
      <c r="BJ173" s="76" t="s">
        <v>105</v>
      </c>
      <c r="BK173" s="77">
        <f t="shared" ref="BK173:BK181" si="34">ROUND(I173*H173,2)</f>
        <v>0</v>
      </c>
      <c r="BL173" s="76" t="s">
        <v>133</v>
      </c>
      <c r="BM173" s="177" t="s">
        <v>260</v>
      </c>
    </row>
    <row r="174" spans="2:65" s="72" customFormat="1" ht="33" customHeight="1">
      <c r="B174" s="71"/>
      <c r="C174" s="201" t="s">
        <v>261</v>
      </c>
      <c r="D174" s="201" t="s">
        <v>199</v>
      </c>
      <c r="E174" s="202" t="s">
        <v>262</v>
      </c>
      <c r="F174" s="203" t="s">
        <v>263</v>
      </c>
      <c r="G174" s="204" t="s">
        <v>254</v>
      </c>
      <c r="H174" s="205">
        <v>2</v>
      </c>
      <c r="I174" s="84"/>
      <c r="J174" s="85">
        <f t="shared" si="25"/>
        <v>0</v>
      </c>
      <c r="K174" s="86"/>
      <c r="L174" s="182"/>
      <c r="M174" s="87" t="s">
        <v>1</v>
      </c>
      <c r="N174" s="183" t="s">
        <v>42</v>
      </c>
      <c r="P174" s="175">
        <f t="shared" si="26"/>
        <v>0</v>
      </c>
      <c r="Q174" s="175">
        <v>1.1999999999999999E-3</v>
      </c>
      <c r="R174" s="175">
        <f t="shared" si="27"/>
        <v>2.3999999999999998E-3</v>
      </c>
      <c r="S174" s="175">
        <v>0</v>
      </c>
      <c r="T174" s="176">
        <f t="shared" si="28"/>
        <v>0</v>
      </c>
      <c r="AR174" s="177" t="s">
        <v>160</v>
      </c>
      <c r="AT174" s="177" t="s">
        <v>199</v>
      </c>
      <c r="AU174" s="177" t="s">
        <v>105</v>
      </c>
      <c r="AY174" s="76" t="s">
        <v>127</v>
      </c>
      <c r="BE174" s="77">
        <f t="shared" si="29"/>
        <v>0</v>
      </c>
      <c r="BF174" s="77">
        <f t="shared" si="30"/>
        <v>0</v>
      </c>
      <c r="BG174" s="77">
        <f t="shared" si="31"/>
        <v>0</v>
      </c>
      <c r="BH174" s="77">
        <f t="shared" si="32"/>
        <v>0</v>
      </c>
      <c r="BI174" s="77">
        <f t="shared" si="33"/>
        <v>0</v>
      </c>
      <c r="BJ174" s="76" t="s">
        <v>105</v>
      </c>
      <c r="BK174" s="77">
        <f t="shared" si="34"/>
        <v>0</v>
      </c>
      <c r="BL174" s="76" t="s">
        <v>133</v>
      </c>
      <c r="BM174" s="177" t="s">
        <v>264</v>
      </c>
    </row>
    <row r="175" spans="2:65" s="72" customFormat="1" ht="33" customHeight="1">
      <c r="B175" s="71"/>
      <c r="C175" s="201" t="s">
        <v>265</v>
      </c>
      <c r="D175" s="201" t="s">
        <v>199</v>
      </c>
      <c r="E175" s="202" t="s">
        <v>266</v>
      </c>
      <c r="F175" s="203" t="s">
        <v>267</v>
      </c>
      <c r="G175" s="204" t="s">
        <v>254</v>
      </c>
      <c r="H175" s="205">
        <v>1</v>
      </c>
      <c r="I175" s="84"/>
      <c r="J175" s="85">
        <f t="shared" si="25"/>
        <v>0</v>
      </c>
      <c r="K175" s="86"/>
      <c r="L175" s="182"/>
      <c r="M175" s="87" t="s">
        <v>1</v>
      </c>
      <c r="N175" s="183" t="s">
        <v>42</v>
      </c>
      <c r="P175" s="175">
        <f t="shared" si="26"/>
        <v>0</v>
      </c>
      <c r="Q175" s="175">
        <v>1.1999999999999999E-3</v>
      </c>
      <c r="R175" s="175">
        <f t="shared" si="27"/>
        <v>1.1999999999999999E-3</v>
      </c>
      <c r="S175" s="175">
        <v>0</v>
      </c>
      <c r="T175" s="176">
        <f t="shared" si="28"/>
        <v>0</v>
      </c>
      <c r="AR175" s="177" t="s">
        <v>160</v>
      </c>
      <c r="AT175" s="177" t="s">
        <v>199</v>
      </c>
      <c r="AU175" s="177" t="s">
        <v>105</v>
      </c>
      <c r="AY175" s="76" t="s">
        <v>127</v>
      </c>
      <c r="BE175" s="77">
        <f t="shared" si="29"/>
        <v>0</v>
      </c>
      <c r="BF175" s="77">
        <f t="shared" si="30"/>
        <v>0</v>
      </c>
      <c r="BG175" s="77">
        <f t="shared" si="31"/>
        <v>0</v>
      </c>
      <c r="BH175" s="77">
        <f t="shared" si="32"/>
        <v>0</v>
      </c>
      <c r="BI175" s="77">
        <f t="shared" si="33"/>
        <v>0</v>
      </c>
      <c r="BJ175" s="76" t="s">
        <v>105</v>
      </c>
      <c r="BK175" s="77">
        <f t="shared" si="34"/>
        <v>0</v>
      </c>
      <c r="BL175" s="76" t="s">
        <v>133</v>
      </c>
      <c r="BM175" s="177" t="s">
        <v>268</v>
      </c>
    </row>
    <row r="176" spans="2:65" s="72" customFormat="1" ht="37.9" customHeight="1">
      <c r="B176" s="71"/>
      <c r="C176" s="201" t="s">
        <v>269</v>
      </c>
      <c r="D176" s="201" t="s">
        <v>199</v>
      </c>
      <c r="E176" s="202" t="s">
        <v>270</v>
      </c>
      <c r="F176" s="203" t="s">
        <v>271</v>
      </c>
      <c r="G176" s="204" t="s">
        <v>254</v>
      </c>
      <c r="H176" s="205">
        <v>1</v>
      </c>
      <c r="I176" s="84"/>
      <c r="J176" s="85">
        <f t="shared" si="25"/>
        <v>0</v>
      </c>
      <c r="K176" s="86"/>
      <c r="L176" s="182"/>
      <c r="M176" s="87" t="s">
        <v>1</v>
      </c>
      <c r="N176" s="183" t="s">
        <v>42</v>
      </c>
      <c r="P176" s="175">
        <f t="shared" si="26"/>
        <v>0</v>
      </c>
      <c r="Q176" s="175">
        <v>6.6E-4</v>
      </c>
      <c r="R176" s="175">
        <f t="shared" si="27"/>
        <v>6.6E-4</v>
      </c>
      <c r="S176" s="175">
        <v>0</v>
      </c>
      <c r="T176" s="176">
        <f t="shared" si="28"/>
        <v>0</v>
      </c>
      <c r="AR176" s="177" t="s">
        <v>160</v>
      </c>
      <c r="AT176" s="177" t="s">
        <v>199</v>
      </c>
      <c r="AU176" s="177" t="s">
        <v>105</v>
      </c>
      <c r="AY176" s="76" t="s">
        <v>127</v>
      </c>
      <c r="BE176" s="77">
        <f t="shared" si="29"/>
        <v>0</v>
      </c>
      <c r="BF176" s="77">
        <f t="shared" si="30"/>
        <v>0</v>
      </c>
      <c r="BG176" s="77">
        <f t="shared" si="31"/>
        <v>0</v>
      </c>
      <c r="BH176" s="77">
        <f t="shared" si="32"/>
        <v>0</v>
      </c>
      <c r="BI176" s="77">
        <f t="shared" si="33"/>
        <v>0</v>
      </c>
      <c r="BJ176" s="76" t="s">
        <v>105</v>
      </c>
      <c r="BK176" s="77">
        <f t="shared" si="34"/>
        <v>0</v>
      </c>
      <c r="BL176" s="76" t="s">
        <v>133</v>
      </c>
      <c r="BM176" s="177" t="s">
        <v>272</v>
      </c>
    </row>
    <row r="177" spans="2:65" s="72" customFormat="1" ht="37.9" customHeight="1">
      <c r="B177" s="71"/>
      <c r="C177" s="201" t="s">
        <v>273</v>
      </c>
      <c r="D177" s="201" t="s">
        <v>199</v>
      </c>
      <c r="E177" s="202" t="s">
        <v>274</v>
      </c>
      <c r="F177" s="203" t="s">
        <v>275</v>
      </c>
      <c r="G177" s="204" t="s">
        <v>254</v>
      </c>
      <c r="H177" s="205">
        <v>1</v>
      </c>
      <c r="I177" s="84"/>
      <c r="J177" s="85">
        <f t="shared" si="25"/>
        <v>0</v>
      </c>
      <c r="K177" s="86"/>
      <c r="L177" s="182"/>
      <c r="M177" s="87" t="s">
        <v>1</v>
      </c>
      <c r="N177" s="183" t="s">
        <v>42</v>
      </c>
      <c r="P177" s="175">
        <f t="shared" si="26"/>
        <v>0</v>
      </c>
      <c r="Q177" s="175">
        <v>5.9999999999999995E-4</v>
      </c>
      <c r="R177" s="175">
        <f t="shared" si="27"/>
        <v>5.9999999999999995E-4</v>
      </c>
      <c r="S177" s="175">
        <v>0</v>
      </c>
      <c r="T177" s="176">
        <f t="shared" si="28"/>
        <v>0</v>
      </c>
      <c r="AR177" s="177" t="s">
        <v>160</v>
      </c>
      <c r="AT177" s="177" t="s">
        <v>199</v>
      </c>
      <c r="AU177" s="177" t="s">
        <v>105</v>
      </c>
      <c r="AY177" s="76" t="s">
        <v>127</v>
      </c>
      <c r="BE177" s="77">
        <f t="shared" si="29"/>
        <v>0</v>
      </c>
      <c r="BF177" s="77">
        <f t="shared" si="30"/>
        <v>0</v>
      </c>
      <c r="BG177" s="77">
        <f t="shared" si="31"/>
        <v>0</v>
      </c>
      <c r="BH177" s="77">
        <f t="shared" si="32"/>
        <v>0</v>
      </c>
      <c r="BI177" s="77">
        <f t="shared" si="33"/>
        <v>0</v>
      </c>
      <c r="BJ177" s="76" t="s">
        <v>105</v>
      </c>
      <c r="BK177" s="77">
        <f t="shared" si="34"/>
        <v>0</v>
      </c>
      <c r="BL177" s="76" t="s">
        <v>133</v>
      </c>
      <c r="BM177" s="177" t="s">
        <v>276</v>
      </c>
    </row>
    <row r="178" spans="2:65" s="72" customFormat="1" ht="37.9" customHeight="1">
      <c r="B178" s="71"/>
      <c r="C178" s="201" t="s">
        <v>277</v>
      </c>
      <c r="D178" s="201" t="s">
        <v>199</v>
      </c>
      <c r="E178" s="202" t="s">
        <v>278</v>
      </c>
      <c r="F178" s="203" t="s">
        <v>279</v>
      </c>
      <c r="G178" s="204" t="s">
        <v>254</v>
      </c>
      <c r="H178" s="205">
        <v>1</v>
      </c>
      <c r="I178" s="84"/>
      <c r="J178" s="85">
        <f t="shared" si="25"/>
        <v>0</v>
      </c>
      <c r="K178" s="86"/>
      <c r="L178" s="182"/>
      <c r="M178" s="87" t="s">
        <v>1</v>
      </c>
      <c r="N178" s="183" t="s">
        <v>42</v>
      </c>
      <c r="P178" s="175">
        <f t="shared" si="26"/>
        <v>0</v>
      </c>
      <c r="Q178" s="175">
        <v>8.9999999999999998E-4</v>
      </c>
      <c r="R178" s="175">
        <f t="shared" si="27"/>
        <v>8.9999999999999998E-4</v>
      </c>
      <c r="S178" s="175">
        <v>0</v>
      </c>
      <c r="T178" s="176">
        <f t="shared" si="28"/>
        <v>0</v>
      </c>
      <c r="AR178" s="177" t="s">
        <v>160</v>
      </c>
      <c r="AT178" s="177" t="s">
        <v>199</v>
      </c>
      <c r="AU178" s="177" t="s">
        <v>105</v>
      </c>
      <c r="AY178" s="76" t="s">
        <v>127</v>
      </c>
      <c r="BE178" s="77">
        <f t="shared" si="29"/>
        <v>0</v>
      </c>
      <c r="BF178" s="77">
        <f t="shared" si="30"/>
        <v>0</v>
      </c>
      <c r="BG178" s="77">
        <f t="shared" si="31"/>
        <v>0</v>
      </c>
      <c r="BH178" s="77">
        <f t="shared" si="32"/>
        <v>0</v>
      </c>
      <c r="BI178" s="77">
        <f t="shared" si="33"/>
        <v>0</v>
      </c>
      <c r="BJ178" s="76" t="s">
        <v>105</v>
      </c>
      <c r="BK178" s="77">
        <f t="shared" si="34"/>
        <v>0</v>
      </c>
      <c r="BL178" s="76" t="s">
        <v>133</v>
      </c>
      <c r="BM178" s="177" t="s">
        <v>280</v>
      </c>
    </row>
    <row r="179" spans="2:65" s="72" customFormat="1" ht="37.9" customHeight="1">
      <c r="B179" s="71"/>
      <c r="C179" s="201" t="s">
        <v>281</v>
      </c>
      <c r="D179" s="201" t="s">
        <v>199</v>
      </c>
      <c r="E179" s="202" t="s">
        <v>282</v>
      </c>
      <c r="F179" s="203" t="s">
        <v>283</v>
      </c>
      <c r="G179" s="204" t="s">
        <v>254</v>
      </c>
      <c r="H179" s="205">
        <v>1</v>
      </c>
      <c r="I179" s="84"/>
      <c r="J179" s="85">
        <f t="shared" si="25"/>
        <v>0</v>
      </c>
      <c r="K179" s="86"/>
      <c r="L179" s="182"/>
      <c r="M179" s="87" t="s">
        <v>1</v>
      </c>
      <c r="N179" s="183" t="s">
        <v>42</v>
      </c>
      <c r="P179" s="175">
        <f t="shared" si="26"/>
        <v>0</v>
      </c>
      <c r="Q179" s="175">
        <v>8.9999999999999998E-4</v>
      </c>
      <c r="R179" s="175">
        <f t="shared" si="27"/>
        <v>8.9999999999999998E-4</v>
      </c>
      <c r="S179" s="175">
        <v>0</v>
      </c>
      <c r="T179" s="176">
        <f t="shared" si="28"/>
        <v>0</v>
      </c>
      <c r="AR179" s="177" t="s">
        <v>160</v>
      </c>
      <c r="AT179" s="177" t="s">
        <v>199</v>
      </c>
      <c r="AU179" s="177" t="s">
        <v>105</v>
      </c>
      <c r="AY179" s="76" t="s">
        <v>127</v>
      </c>
      <c r="BE179" s="77">
        <f t="shared" si="29"/>
        <v>0</v>
      </c>
      <c r="BF179" s="77">
        <f t="shared" si="30"/>
        <v>0</v>
      </c>
      <c r="BG179" s="77">
        <f t="shared" si="31"/>
        <v>0</v>
      </c>
      <c r="BH179" s="77">
        <f t="shared" si="32"/>
        <v>0</v>
      </c>
      <c r="BI179" s="77">
        <f t="shared" si="33"/>
        <v>0</v>
      </c>
      <c r="BJ179" s="76" t="s">
        <v>105</v>
      </c>
      <c r="BK179" s="77">
        <f t="shared" si="34"/>
        <v>0</v>
      </c>
      <c r="BL179" s="76" t="s">
        <v>133</v>
      </c>
      <c r="BM179" s="177" t="s">
        <v>284</v>
      </c>
    </row>
    <row r="180" spans="2:65" s="72" customFormat="1" ht="37.9" customHeight="1">
      <c r="B180" s="71"/>
      <c r="C180" s="201" t="s">
        <v>285</v>
      </c>
      <c r="D180" s="201" t="s">
        <v>199</v>
      </c>
      <c r="E180" s="202" t="s">
        <v>286</v>
      </c>
      <c r="F180" s="203" t="s">
        <v>287</v>
      </c>
      <c r="G180" s="204" t="s">
        <v>254</v>
      </c>
      <c r="H180" s="205">
        <v>2</v>
      </c>
      <c r="I180" s="84"/>
      <c r="J180" s="85">
        <f t="shared" si="25"/>
        <v>0</v>
      </c>
      <c r="K180" s="86"/>
      <c r="L180" s="182"/>
      <c r="M180" s="87" t="s">
        <v>1</v>
      </c>
      <c r="N180" s="183" t="s">
        <v>42</v>
      </c>
      <c r="P180" s="175">
        <f t="shared" si="26"/>
        <v>0</v>
      </c>
      <c r="Q180" s="175">
        <v>7.2000000000000005E-4</v>
      </c>
      <c r="R180" s="175">
        <f t="shared" si="27"/>
        <v>1.4400000000000001E-3</v>
      </c>
      <c r="S180" s="175">
        <v>0</v>
      </c>
      <c r="T180" s="176">
        <f t="shared" si="28"/>
        <v>0</v>
      </c>
      <c r="AR180" s="177" t="s">
        <v>160</v>
      </c>
      <c r="AT180" s="177" t="s">
        <v>199</v>
      </c>
      <c r="AU180" s="177" t="s">
        <v>105</v>
      </c>
      <c r="AY180" s="76" t="s">
        <v>127</v>
      </c>
      <c r="BE180" s="77">
        <f t="shared" si="29"/>
        <v>0</v>
      </c>
      <c r="BF180" s="77">
        <f t="shared" si="30"/>
        <v>0</v>
      </c>
      <c r="BG180" s="77">
        <f t="shared" si="31"/>
        <v>0</v>
      </c>
      <c r="BH180" s="77">
        <f t="shared" si="32"/>
        <v>0</v>
      </c>
      <c r="BI180" s="77">
        <f t="shared" si="33"/>
        <v>0</v>
      </c>
      <c r="BJ180" s="76" t="s">
        <v>105</v>
      </c>
      <c r="BK180" s="77">
        <f t="shared" si="34"/>
        <v>0</v>
      </c>
      <c r="BL180" s="76" t="s">
        <v>133</v>
      </c>
      <c r="BM180" s="177" t="s">
        <v>288</v>
      </c>
    </row>
    <row r="181" spans="2:65" s="72" customFormat="1" ht="16.5" customHeight="1">
      <c r="B181" s="71"/>
      <c r="C181" s="201" t="s">
        <v>289</v>
      </c>
      <c r="D181" s="201" t="s">
        <v>199</v>
      </c>
      <c r="E181" s="202" t="s">
        <v>290</v>
      </c>
      <c r="F181" s="203" t="s">
        <v>291</v>
      </c>
      <c r="G181" s="204" t="s">
        <v>254</v>
      </c>
      <c r="H181" s="205">
        <v>14</v>
      </c>
      <c r="I181" s="84"/>
      <c r="J181" s="85">
        <f t="shared" si="25"/>
        <v>0</v>
      </c>
      <c r="K181" s="86"/>
      <c r="L181" s="182"/>
      <c r="M181" s="87" t="s">
        <v>1</v>
      </c>
      <c r="N181" s="183" t="s">
        <v>42</v>
      </c>
      <c r="P181" s="175">
        <f t="shared" si="26"/>
        <v>0</v>
      </c>
      <c r="Q181" s="175">
        <v>1.4E-3</v>
      </c>
      <c r="R181" s="175">
        <f t="shared" si="27"/>
        <v>1.9599999999999999E-2</v>
      </c>
      <c r="S181" s="175">
        <v>0</v>
      </c>
      <c r="T181" s="176">
        <f t="shared" si="28"/>
        <v>0</v>
      </c>
      <c r="AR181" s="177" t="s">
        <v>160</v>
      </c>
      <c r="AT181" s="177" t="s">
        <v>199</v>
      </c>
      <c r="AU181" s="177" t="s">
        <v>105</v>
      </c>
      <c r="AY181" s="76" t="s">
        <v>127</v>
      </c>
      <c r="BE181" s="77">
        <f t="shared" si="29"/>
        <v>0</v>
      </c>
      <c r="BF181" s="77">
        <f t="shared" si="30"/>
        <v>0</v>
      </c>
      <c r="BG181" s="77">
        <f t="shared" si="31"/>
        <v>0</v>
      </c>
      <c r="BH181" s="77">
        <f t="shared" si="32"/>
        <v>0</v>
      </c>
      <c r="BI181" s="77">
        <f t="shared" si="33"/>
        <v>0</v>
      </c>
      <c r="BJ181" s="76" t="s">
        <v>105</v>
      </c>
      <c r="BK181" s="77">
        <f t="shared" si="34"/>
        <v>0</v>
      </c>
      <c r="BL181" s="76" t="s">
        <v>133</v>
      </c>
      <c r="BM181" s="177" t="s">
        <v>292</v>
      </c>
    </row>
    <row r="182" spans="2:65" s="83" customFormat="1">
      <c r="B182" s="178"/>
      <c r="C182" s="193"/>
      <c r="D182" s="194" t="s">
        <v>158</v>
      </c>
      <c r="E182" s="195" t="s">
        <v>1</v>
      </c>
      <c r="F182" s="196" t="s">
        <v>293</v>
      </c>
      <c r="G182" s="193"/>
      <c r="H182" s="197">
        <v>14</v>
      </c>
      <c r="L182" s="178"/>
      <c r="M182" s="180"/>
      <c r="T182" s="181"/>
      <c r="AT182" s="179" t="s">
        <v>158</v>
      </c>
      <c r="AU182" s="179" t="s">
        <v>105</v>
      </c>
      <c r="AV182" s="83" t="s">
        <v>105</v>
      </c>
      <c r="AW182" s="83" t="s">
        <v>31</v>
      </c>
      <c r="AX182" s="83" t="s">
        <v>84</v>
      </c>
      <c r="AY182" s="179" t="s">
        <v>127</v>
      </c>
    </row>
    <row r="183" spans="2:65" s="72" customFormat="1" ht="16.5" customHeight="1">
      <c r="B183" s="71"/>
      <c r="C183" s="201" t="s">
        <v>294</v>
      </c>
      <c r="D183" s="201" t="s">
        <v>199</v>
      </c>
      <c r="E183" s="202" t="s">
        <v>295</v>
      </c>
      <c r="F183" s="203" t="s">
        <v>296</v>
      </c>
      <c r="G183" s="204" t="s">
        <v>254</v>
      </c>
      <c r="H183" s="205">
        <v>4</v>
      </c>
      <c r="I183" s="84"/>
      <c r="J183" s="85">
        <f>ROUND(I183*H183,2)</f>
        <v>0</v>
      </c>
      <c r="K183" s="86"/>
      <c r="L183" s="182"/>
      <c r="M183" s="87" t="s">
        <v>1</v>
      </c>
      <c r="N183" s="183" t="s">
        <v>42</v>
      </c>
      <c r="P183" s="175">
        <f>O183*H183</f>
        <v>0</v>
      </c>
      <c r="Q183" s="175">
        <v>0</v>
      </c>
      <c r="R183" s="175">
        <f>Q183*H183</f>
        <v>0</v>
      </c>
      <c r="S183" s="175">
        <v>0</v>
      </c>
      <c r="T183" s="176">
        <f>S183*H183</f>
        <v>0</v>
      </c>
      <c r="AR183" s="177" t="s">
        <v>160</v>
      </c>
      <c r="AT183" s="177" t="s">
        <v>199</v>
      </c>
      <c r="AU183" s="177" t="s">
        <v>105</v>
      </c>
      <c r="AY183" s="76" t="s">
        <v>127</v>
      </c>
      <c r="BE183" s="77">
        <f>IF(N183="základná",J183,0)</f>
        <v>0</v>
      </c>
      <c r="BF183" s="77">
        <f>IF(N183="znížená",J183,0)</f>
        <v>0</v>
      </c>
      <c r="BG183" s="77">
        <f>IF(N183="zákl. prenesená",J183,0)</f>
        <v>0</v>
      </c>
      <c r="BH183" s="77">
        <f>IF(N183="zníž. prenesená",J183,0)</f>
        <v>0</v>
      </c>
      <c r="BI183" s="77">
        <f>IF(N183="nulová",J183,0)</f>
        <v>0</v>
      </c>
      <c r="BJ183" s="76" t="s">
        <v>105</v>
      </c>
      <c r="BK183" s="77">
        <f>ROUND(I183*H183,2)</f>
        <v>0</v>
      </c>
      <c r="BL183" s="76" t="s">
        <v>133</v>
      </c>
      <c r="BM183" s="177" t="s">
        <v>297</v>
      </c>
    </row>
    <row r="184" spans="2:65" s="72" customFormat="1" ht="16.5" customHeight="1">
      <c r="B184" s="71"/>
      <c r="C184" s="201" t="s">
        <v>298</v>
      </c>
      <c r="D184" s="201" t="s">
        <v>199</v>
      </c>
      <c r="E184" s="202" t="s">
        <v>299</v>
      </c>
      <c r="F184" s="203" t="s">
        <v>300</v>
      </c>
      <c r="G184" s="204" t="s">
        <v>254</v>
      </c>
      <c r="H184" s="205">
        <v>9</v>
      </c>
      <c r="I184" s="84"/>
      <c r="J184" s="85">
        <f>ROUND(I184*H184,2)</f>
        <v>0</v>
      </c>
      <c r="K184" s="86"/>
      <c r="L184" s="182"/>
      <c r="M184" s="87" t="s">
        <v>1</v>
      </c>
      <c r="N184" s="183" t="s">
        <v>42</v>
      </c>
      <c r="P184" s="175">
        <f>O184*H184</f>
        <v>0</v>
      </c>
      <c r="Q184" s="175">
        <v>1.0000000000000001E-5</v>
      </c>
      <c r="R184" s="175">
        <f>Q184*H184</f>
        <v>9.0000000000000006E-5</v>
      </c>
      <c r="S184" s="175">
        <v>0</v>
      </c>
      <c r="T184" s="176">
        <f>S184*H184</f>
        <v>0</v>
      </c>
      <c r="AR184" s="177" t="s">
        <v>160</v>
      </c>
      <c r="AT184" s="177" t="s">
        <v>199</v>
      </c>
      <c r="AU184" s="177" t="s">
        <v>105</v>
      </c>
      <c r="AY184" s="76" t="s">
        <v>127</v>
      </c>
      <c r="BE184" s="77">
        <f>IF(N184="základná",J184,0)</f>
        <v>0</v>
      </c>
      <c r="BF184" s="77">
        <f>IF(N184="znížená",J184,0)</f>
        <v>0</v>
      </c>
      <c r="BG184" s="77">
        <f>IF(N184="zákl. prenesená",J184,0)</f>
        <v>0</v>
      </c>
      <c r="BH184" s="77">
        <f>IF(N184="zníž. prenesená",J184,0)</f>
        <v>0</v>
      </c>
      <c r="BI184" s="77">
        <f>IF(N184="nulová",J184,0)</f>
        <v>0</v>
      </c>
      <c r="BJ184" s="76" t="s">
        <v>105</v>
      </c>
      <c r="BK184" s="77">
        <f>ROUND(I184*H184,2)</f>
        <v>0</v>
      </c>
      <c r="BL184" s="76" t="s">
        <v>133</v>
      </c>
      <c r="BM184" s="177" t="s">
        <v>301</v>
      </c>
    </row>
    <row r="185" spans="2:65" s="72" customFormat="1" ht="33" customHeight="1">
      <c r="B185" s="71"/>
      <c r="C185" s="188" t="s">
        <v>302</v>
      </c>
      <c r="D185" s="188" t="s">
        <v>129</v>
      </c>
      <c r="E185" s="189" t="s">
        <v>303</v>
      </c>
      <c r="F185" s="190" t="s">
        <v>304</v>
      </c>
      <c r="G185" s="191" t="s">
        <v>305</v>
      </c>
      <c r="H185" s="192">
        <v>152</v>
      </c>
      <c r="I185" s="79"/>
      <c r="J185" s="80">
        <f>ROUND(I185*H185,2)</f>
        <v>0</v>
      </c>
      <c r="K185" s="81"/>
      <c r="L185" s="71"/>
      <c r="M185" s="82" t="s">
        <v>1</v>
      </c>
      <c r="N185" s="146" t="s">
        <v>42</v>
      </c>
      <c r="P185" s="175">
        <f>O185*H185</f>
        <v>0</v>
      </c>
      <c r="Q185" s="175">
        <v>0.15112999999999999</v>
      </c>
      <c r="R185" s="175">
        <f>Q185*H185</f>
        <v>22.971759999999996</v>
      </c>
      <c r="S185" s="175">
        <v>0</v>
      </c>
      <c r="T185" s="176">
        <f>S185*H185</f>
        <v>0</v>
      </c>
      <c r="AR185" s="177" t="s">
        <v>133</v>
      </c>
      <c r="AT185" s="177" t="s">
        <v>129</v>
      </c>
      <c r="AU185" s="177" t="s">
        <v>105</v>
      </c>
      <c r="AY185" s="76" t="s">
        <v>127</v>
      </c>
      <c r="BE185" s="77">
        <f>IF(N185="základná",J185,0)</f>
        <v>0</v>
      </c>
      <c r="BF185" s="77">
        <f>IF(N185="znížená",J185,0)</f>
        <v>0</v>
      </c>
      <c r="BG185" s="77">
        <f>IF(N185="zákl. prenesená",J185,0)</f>
        <v>0</v>
      </c>
      <c r="BH185" s="77">
        <f>IF(N185="zníž. prenesená",J185,0)</f>
        <v>0</v>
      </c>
      <c r="BI185" s="77">
        <f>IF(N185="nulová",J185,0)</f>
        <v>0</v>
      </c>
      <c r="BJ185" s="76" t="s">
        <v>105</v>
      </c>
      <c r="BK185" s="77">
        <f>ROUND(I185*H185,2)</f>
        <v>0</v>
      </c>
      <c r="BL185" s="76" t="s">
        <v>133</v>
      </c>
      <c r="BM185" s="177" t="s">
        <v>306</v>
      </c>
    </row>
    <row r="186" spans="2:65" s="72" customFormat="1" ht="16.5" customHeight="1">
      <c r="B186" s="71"/>
      <c r="C186" s="201" t="s">
        <v>307</v>
      </c>
      <c r="D186" s="201" t="s">
        <v>199</v>
      </c>
      <c r="E186" s="202" t="s">
        <v>308</v>
      </c>
      <c r="F186" s="203" t="s">
        <v>309</v>
      </c>
      <c r="G186" s="204" t="s">
        <v>254</v>
      </c>
      <c r="H186" s="205">
        <v>153.52000000000001</v>
      </c>
      <c r="I186" s="84"/>
      <c r="J186" s="85">
        <f>ROUND(I186*H186,2)</f>
        <v>0</v>
      </c>
      <c r="K186" s="86"/>
      <c r="L186" s="182"/>
      <c r="M186" s="87" t="s">
        <v>1</v>
      </c>
      <c r="N186" s="183" t="s">
        <v>42</v>
      </c>
      <c r="P186" s="175">
        <f>O186*H186</f>
        <v>0</v>
      </c>
      <c r="Q186" s="175">
        <v>0.09</v>
      </c>
      <c r="R186" s="175">
        <f>Q186*H186</f>
        <v>13.816800000000001</v>
      </c>
      <c r="S186" s="175">
        <v>0</v>
      </c>
      <c r="T186" s="176">
        <f>S186*H186</f>
        <v>0</v>
      </c>
      <c r="AR186" s="177" t="s">
        <v>160</v>
      </c>
      <c r="AT186" s="177" t="s">
        <v>199</v>
      </c>
      <c r="AU186" s="177" t="s">
        <v>105</v>
      </c>
      <c r="AY186" s="76" t="s">
        <v>127</v>
      </c>
      <c r="BE186" s="77">
        <f>IF(N186="základná",J186,0)</f>
        <v>0</v>
      </c>
      <c r="BF186" s="77">
        <f>IF(N186="znížená",J186,0)</f>
        <v>0</v>
      </c>
      <c r="BG186" s="77">
        <f>IF(N186="zákl. prenesená",J186,0)</f>
        <v>0</v>
      </c>
      <c r="BH186" s="77">
        <f>IF(N186="zníž. prenesená",J186,0)</f>
        <v>0</v>
      </c>
      <c r="BI186" s="77">
        <f>IF(N186="nulová",J186,0)</f>
        <v>0</v>
      </c>
      <c r="BJ186" s="76" t="s">
        <v>105</v>
      </c>
      <c r="BK186" s="77">
        <f>ROUND(I186*H186,2)</f>
        <v>0</v>
      </c>
      <c r="BL186" s="76" t="s">
        <v>133</v>
      </c>
      <c r="BM186" s="177" t="s">
        <v>310</v>
      </c>
    </row>
    <row r="187" spans="2:65" s="83" customFormat="1">
      <c r="B187" s="178"/>
      <c r="C187" s="193"/>
      <c r="D187" s="194" t="s">
        <v>158</v>
      </c>
      <c r="E187" s="193"/>
      <c r="F187" s="196" t="s">
        <v>311</v>
      </c>
      <c r="G187" s="193"/>
      <c r="H187" s="197">
        <v>153.52000000000001</v>
      </c>
      <c r="L187" s="178"/>
      <c r="M187" s="180"/>
      <c r="T187" s="181"/>
      <c r="AT187" s="179" t="s">
        <v>158</v>
      </c>
      <c r="AU187" s="179" t="s">
        <v>105</v>
      </c>
      <c r="AV187" s="83" t="s">
        <v>105</v>
      </c>
      <c r="AW187" s="83" t="s">
        <v>3</v>
      </c>
      <c r="AX187" s="83" t="s">
        <v>84</v>
      </c>
      <c r="AY187" s="179" t="s">
        <v>127</v>
      </c>
    </row>
    <row r="188" spans="2:65" s="72" customFormat="1" ht="37.9" customHeight="1">
      <c r="B188" s="71"/>
      <c r="C188" s="188" t="s">
        <v>312</v>
      </c>
      <c r="D188" s="188" t="s">
        <v>129</v>
      </c>
      <c r="E188" s="189" t="s">
        <v>313</v>
      </c>
      <c r="F188" s="190" t="s">
        <v>314</v>
      </c>
      <c r="G188" s="191" t="s">
        <v>305</v>
      </c>
      <c r="H188" s="192">
        <v>15</v>
      </c>
      <c r="I188" s="79"/>
      <c r="J188" s="80">
        <f>ROUND(I188*H188,2)</f>
        <v>0</v>
      </c>
      <c r="K188" s="81"/>
      <c r="L188" s="71"/>
      <c r="M188" s="82" t="s">
        <v>1</v>
      </c>
      <c r="N188" s="146" t="s">
        <v>42</v>
      </c>
      <c r="P188" s="175">
        <f>O188*H188</f>
        <v>0</v>
      </c>
      <c r="Q188" s="175">
        <v>9.8529599999999995E-2</v>
      </c>
      <c r="R188" s="175">
        <f>Q188*H188</f>
        <v>1.4779439999999999</v>
      </c>
      <c r="S188" s="175">
        <v>0</v>
      </c>
      <c r="T188" s="176">
        <f>S188*H188</f>
        <v>0</v>
      </c>
      <c r="AR188" s="177" t="s">
        <v>133</v>
      </c>
      <c r="AT188" s="177" t="s">
        <v>129</v>
      </c>
      <c r="AU188" s="177" t="s">
        <v>105</v>
      </c>
      <c r="AY188" s="76" t="s">
        <v>127</v>
      </c>
      <c r="BE188" s="77">
        <f>IF(N188="základná",J188,0)</f>
        <v>0</v>
      </c>
      <c r="BF188" s="77">
        <f>IF(N188="znížená",J188,0)</f>
        <v>0</v>
      </c>
      <c r="BG188" s="77">
        <f>IF(N188="zákl. prenesená",J188,0)</f>
        <v>0</v>
      </c>
      <c r="BH188" s="77">
        <f>IF(N188="zníž. prenesená",J188,0)</f>
        <v>0</v>
      </c>
      <c r="BI188" s="77">
        <f>IF(N188="nulová",J188,0)</f>
        <v>0</v>
      </c>
      <c r="BJ188" s="76" t="s">
        <v>105</v>
      </c>
      <c r="BK188" s="77">
        <f>ROUND(I188*H188,2)</f>
        <v>0</v>
      </c>
      <c r="BL188" s="76" t="s">
        <v>133</v>
      </c>
      <c r="BM188" s="177" t="s">
        <v>315</v>
      </c>
    </row>
    <row r="189" spans="2:65" s="72" customFormat="1" ht="16.5" customHeight="1">
      <c r="B189" s="71"/>
      <c r="C189" s="201" t="s">
        <v>316</v>
      </c>
      <c r="D189" s="201" t="s">
        <v>199</v>
      </c>
      <c r="E189" s="202" t="s">
        <v>317</v>
      </c>
      <c r="F189" s="203" t="s">
        <v>318</v>
      </c>
      <c r="G189" s="204" t="s">
        <v>254</v>
      </c>
      <c r="H189" s="205">
        <v>15.15</v>
      </c>
      <c r="I189" s="84"/>
      <c r="J189" s="85">
        <f>ROUND(I189*H189,2)</f>
        <v>0</v>
      </c>
      <c r="K189" s="86"/>
      <c r="L189" s="182"/>
      <c r="M189" s="87" t="s">
        <v>1</v>
      </c>
      <c r="N189" s="183" t="s">
        <v>42</v>
      </c>
      <c r="P189" s="175">
        <f>O189*H189</f>
        <v>0</v>
      </c>
      <c r="Q189" s="175">
        <v>2.35E-2</v>
      </c>
      <c r="R189" s="175">
        <f>Q189*H189</f>
        <v>0.35602500000000004</v>
      </c>
      <c r="S189" s="175">
        <v>0</v>
      </c>
      <c r="T189" s="176">
        <f>S189*H189</f>
        <v>0</v>
      </c>
      <c r="AR189" s="177" t="s">
        <v>160</v>
      </c>
      <c r="AT189" s="177" t="s">
        <v>199</v>
      </c>
      <c r="AU189" s="177" t="s">
        <v>105</v>
      </c>
      <c r="AY189" s="76" t="s">
        <v>127</v>
      </c>
      <c r="BE189" s="77">
        <f>IF(N189="základná",J189,0)</f>
        <v>0</v>
      </c>
      <c r="BF189" s="77">
        <f>IF(N189="znížená",J189,0)</f>
        <v>0</v>
      </c>
      <c r="BG189" s="77">
        <f>IF(N189="zákl. prenesená",J189,0)</f>
        <v>0</v>
      </c>
      <c r="BH189" s="77">
        <f>IF(N189="zníž. prenesená",J189,0)</f>
        <v>0</v>
      </c>
      <c r="BI189" s="77">
        <f>IF(N189="nulová",J189,0)</f>
        <v>0</v>
      </c>
      <c r="BJ189" s="76" t="s">
        <v>105</v>
      </c>
      <c r="BK189" s="77">
        <f>ROUND(I189*H189,2)</f>
        <v>0</v>
      </c>
      <c r="BL189" s="76" t="s">
        <v>133</v>
      </c>
      <c r="BM189" s="177" t="s">
        <v>319</v>
      </c>
    </row>
    <row r="190" spans="2:65" s="83" customFormat="1">
      <c r="B190" s="178"/>
      <c r="C190" s="193"/>
      <c r="D190" s="194" t="s">
        <v>158</v>
      </c>
      <c r="E190" s="193"/>
      <c r="F190" s="196" t="s">
        <v>320</v>
      </c>
      <c r="G190" s="193"/>
      <c r="H190" s="197">
        <v>15.15</v>
      </c>
      <c r="L190" s="178"/>
      <c r="M190" s="180"/>
      <c r="T190" s="181"/>
      <c r="AT190" s="179" t="s">
        <v>158</v>
      </c>
      <c r="AU190" s="179" t="s">
        <v>105</v>
      </c>
      <c r="AV190" s="83" t="s">
        <v>105</v>
      </c>
      <c r="AW190" s="83" t="s">
        <v>3</v>
      </c>
      <c r="AX190" s="83" t="s">
        <v>84</v>
      </c>
      <c r="AY190" s="179" t="s">
        <v>127</v>
      </c>
    </row>
    <row r="191" spans="2:65" s="72" customFormat="1" ht="33" customHeight="1">
      <c r="B191" s="71"/>
      <c r="C191" s="188" t="s">
        <v>321</v>
      </c>
      <c r="D191" s="188" t="s">
        <v>129</v>
      </c>
      <c r="E191" s="189" t="s">
        <v>322</v>
      </c>
      <c r="F191" s="190" t="s">
        <v>323</v>
      </c>
      <c r="G191" s="191" t="s">
        <v>141</v>
      </c>
      <c r="H191" s="192">
        <v>9.1199999999999992</v>
      </c>
      <c r="I191" s="79"/>
      <c r="J191" s="80">
        <f>ROUND(I191*H191,2)</f>
        <v>0</v>
      </c>
      <c r="K191" s="81"/>
      <c r="L191" s="71"/>
      <c r="M191" s="82" t="s">
        <v>1</v>
      </c>
      <c r="N191" s="146" t="s">
        <v>42</v>
      </c>
      <c r="P191" s="175">
        <f>O191*H191</f>
        <v>0</v>
      </c>
      <c r="Q191" s="175">
        <v>2.2151320000000001</v>
      </c>
      <c r="R191" s="175">
        <f>Q191*H191</f>
        <v>20.20200384</v>
      </c>
      <c r="S191" s="175">
        <v>0</v>
      </c>
      <c r="T191" s="176">
        <f>S191*H191</f>
        <v>0</v>
      </c>
      <c r="AR191" s="177" t="s">
        <v>133</v>
      </c>
      <c r="AT191" s="177" t="s">
        <v>129</v>
      </c>
      <c r="AU191" s="177" t="s">
        <v>105</v>
      </c>
      <c r="AY191" s="76" t="s">
        <v>127</v>
      </c>
      <c r="BE191" s="77">
        <f>IF(N191="základná",J191,0)</f>
        <v>0</v>
      </c>
      <c r="BF191" s="77">
        <f>IF(N191="znížená",J191,0)</f>
        <v>0</v>
      </c>
      <c r="BG191" s="77">
        <f>IF(N191="zákl. prenesená",J191,0)</f>
        <v>0</v>
      </c>
      <c r="BH191" s="77">
        <f>IF(N191="zníž. prenesená",J191,0)</f>
        <v>0</v>
      </c>
      <c r="BI191" s="77">
        <f>IF(N191="nulová",J191,0)</f>
        <v>0</v>
      </c>
      <c r="BJ191" s="76" t="s">
        <v>105</v>
      </c>
      <c r="BK191" s="77">
        <f>ROUND(I191*H191,2)</f>
        <v>0</v>
      </c>
      <c r="BL191" s="76" t="s">
        <v>133</v>
      </c>
      <c r="BM191" s="177" t="s">
        <v>324</v>
      </c>
    </row>
    <row r="192" spans="2:65" s="72" customFormat="1" ht="24.2" customHeight="1">
      <c r="B192" s="71"/>
      <c r="C192" s="188" t="s">
        <v>325</v>
      </c>
      <c r="D192" s="188" t="s">
        <v>129</v>
      </c>
      <c r="E192" s="189" t="s">
        <v>326</v>
      </c>
      <c r="F192" s="190" t="s">
        <v>327</v>
      </c>
      <c r="G192" s="191" t="s">
        <v>305</v>
      </c>
      <c r="H192" s="192">
        <v>12</v>
      </c>
      <c r="I192" s="79"/>
      <c r="J192" s="80">
        <f>ROUND(I192*H192,2)</f>
        <v>0</v>
      </c>
      <c r="K192" s="81"/>
      <c r="L192" s="71"/>
      <c r="M192" s="82" t="s">
        <v>1</v>
      </c>
      <c r="N192" s="146" t="s">
        <v>42</v>
      </c>
      <c r="P192" s="175">
        <f>O192*H192</f>
        <v>0</v>
      </c>
      <c r="Q192" s="175">
        <v>5.9000000000000003E-4</v>
      </c>
      <c r="R192" s="175">
        <f>Q192*H192</f>
        <v>7.0800000000000004E-3</v>
      </c>
      <c r="S192" s="175">
        <v>0</v>
      </c>
      <c r="T192" s="176">
        <f>S192*H192</f>
        <v>0</v>
      </c>
      <c r="AR192" s="177" t="s">
        <v>133</v>
      </c>
      <c r="AT192" s="177" t="s">
        <v>129</v>
      </c>
      <c r="AU192" s="177" t="s">
        <v>105</v>
      </c>
      <c r="AY192" s="76" t="s">
        <v>127</v>
      </c>
      <c r="BE192" s="77">
        <f>IF(N192="základná",J192,0)</f>
        <v>0</v>
      </c>
      <c r="BF192" s="77">
        <f>IF(N192="znížená",J192,0)</f>
        <v>0</v>
      </c>
      <c r="BG192" s="77">
        <f>IF(N192="zákl. prenesená",J192,0)</f>
        <v>0</v>
      </c>
      <c r="BH192" s="77">
        <f>IF(N192="zníž. prenesená",J192,0)</f>
        <v>0</v>
      </c>
      <c r="BI192" s="77">
        <f>IF(N192="nulová",J192,0)</f>
        <v>0</v>
      </c>
      <c r="BJ192" s="76" t="s">
        <v>105</v>
      </c>
      <c r="BK192" s="77">
        <f>ROUND(I192*H192,2)</f>
        <v>0</v>
      </c>
      <c r="BL192" s="76" t="s">
        <v>133</v>
      </c>
      <c r="BM192" s="177" t="s">
        <v>328</v>
      </c>
    </row>
    <row r="193" spans="2:65" s="83" customFormat="1">
      <c r="B193" s="178"/>
      <c r="C193" s="193"/>
      <c r="D193" s="194" t="s">
        <v>158</v>
      </c>
      <c r="E193" s="195" t="s">
        <v>1</v>
      </c>
      <c r="F193" s="196" t="s">
        <v>329</v>
      </c>
      <c r="G193" s="193"/>
      <c r="H193" s="197">
        <v>12</v>
      </c>
      <c r="L193" s="178"/>
      <c r="M193" s="180"/>
      <c r="T193" s="181"/>
      <c r="AT193" s="179" t="s">
        <v>158</v>
      </c>
      <c r="AU193" s="179" t="s">
        <v>105</v>
      </c>
      <c r="AV193" s="83" t="s">
        <v>105</v>
      </c>
      <c r="AW193" s="83" t="s">
        <v>31</v>
      </c>
      <c r="AX193" s="83" t="s">
        <v>84</v>
      </c>
      <c r="AY193" s="179" t="s">
        <v>127</v>
      </c>
    </row>
    <row r="194" spans="2:65" s="72" customFormat="1" ht="24.2" customHeight="1">
      <c r="B194" s="71"/>
      <c r="C194" s="188" t="s">
        <v>330</v>
      </c>
      <c r="D194" s="188" t="s">
        <v>129</v>
      </c>
      <c r="E194" s="189" t="s">
        <v>331</v>
      </c>
      <c r="F194" s="190" t="s">
        <v>332</v>
      </c>
      <c r="G194" s="191" t="s">
        <v>132</v>
      </c>
      <c r="H194" s="192">
        <v>2.4</v>
      </c>
      <c r="I194" s="79"/>
      <c r="J194" s="80">
        <f>ROUND(I194*H194,2)</f>
        <v>0</v>
      </c>
      <c r="K194" s="81"/>
      <c r="L194" s="71"/>
      <c r="M194" s="82" t="s">
        <v>1</v>
      </c>
      <c r="N194" s="146" t="s">
        <v>42</v>
      </c>
      <c r="P194" s="175">
        <f>O194*H194</f>
        <v>0</v>
      </c>
      <c r="Q194" s="175">
        <v>3.0000000000000001E-5</v>
      </c>
      <c r="R194" s="175">
        <f>Q194*H194</f>
        <v>7.2000000000000002E-5</v>
      </c>
      <c r="S194" s="175">
        <v>0</v>
      </c>
      <c r="T194" s="176">
        <f>S194*H194</f>
        <v>0</v>
      </c>
      <c r="AR194" s="177" t="s">
        <v>133</v>
      </c>
      <c r="AT194" s="177" t="s">
        <v>129</v>
      </c>
      <c r="AU194" s="177" t="s">
        <v>105</v>
      </c>
      <c r="AY194" s="76" t="s">
        <v>127</v>
      </c>
      <c r="BE194" s="77">
        <f>IF(N194="základná",J194,0)</f>
        <v>0</v>
      </c>
      <c r="BF194" s="77">
        <f>IF(N194="znížená",J194,0)</f>
        <v>0</v>
      </c>
      <c r="BG194" s="77">
        <f>IF(N194="zákl. prenesená",J194,0)</f>
        <v>0</v>
      </c>
      <c r="BH194" s="77">
        <f>IF(N194="zníž. prenesená",J194,0)</f>
        <v>0</v>
      </c>
      <c r="BI194" s="77">
        <f>IF(N194="nulová",J194,0)</f>
        <v>0</v>
      </c>
      <c r="BJ194" s="76" t="s">
        <v>105</v>
      </c>
      <c r="BK194" s="77">
        <f>ROUND(I194*H194,2)</f>
        <v>0</v>
      </c>
      <c r="BL194" s="76" t="s">
        <v>133</v>
      </c>
      <c r="BM194" s="177" t="s">
        <v>333</v>
      </c>
    </row>
    <row r="195" spans="2:65" s="83" customFormat="1">
      <c r="B195" s="178"/>
      <c r="C195" s="193"/>
      <c r="D195" s="194" t="s">
        <v>158</v>
      </c>
      <c r="E195" s="195" t="s">
        <v>1</v>
      </c>
      <c r="F195" s="196" t="s">
        <v>334</v>
      </c>
      <c r="G195" s="193"/>
      <c r="H195" s="197">
        <v>2.4</v>
      </c>
      <c r="L195" s="178"/>
      <c r="M195" s="180"/>
      <c r="T195" s="181"/>
      <c r="AT195" s="179" t="s">
        <v>158</v>
      </c>
      <c r="AU195" s="179" t="s">
        <v>105</v>
      </c>
      <c r="AV195" s="83" t="s">
        <v>105</v>
      </c>
      <c r="AW195" s="83" t="s">
        <v>31</v>
      </c>
      <c r="AX195" s="83" t="s">
        <v>84</v>
      </c>
      <c r="AY195" s="179" t="s">
        <v>127</v>
      </c>
    </row>
    <row r="196" spans="2:65" s="72" customFormat="1" ht="16.5" customHeight="1">
      <c r="B196" s="71"/>
      <c r="C196" s="201" t="s">
        <v>335</v>
      </c>
      <c r="D196" s="201" t="s">
        <v>199</v>
      </c>
      <c r="E196" s="202" t="s">
        <v>336</v>
      </c>
      <c r="F196" s="203" t="s">
        <v>337</v>
      </c>
      <c r="G196" s="204" t="s">
        <v>132</v>
      </c>
      <c r="H196" s="205">
        <v>2.52</v>
      </c>
      <c r="I196" s="84"/>
      <c r="J196" s="85">
        <f>ROUND(I196*H196,2)</f>
        <v>0</v>
      </c>
      <c r="K196" s="86"/>
      <c r="L196" s="182"/>
      <c r="M196" s="87" t="s">
        <v>1</v>
      </c>
      <c r="N196" s="183" t="s">
        <v>42</v>
      </c>
      <c r="P196" s="175">
        <f>O196*H196</f>
        <v>0</v>
      </c>
      <c r="Q196" s="175">
        <v>5.9999999999999995E-4</v>
      </c>
      <c r="R196" s="175">
        <f>Q196*H196</f>
        <v>1.5119999999999999E-3</v>
      </c>
      <c r="S196" s="175">
        <v>0</v>
      </c>
      <c r="T196" s="176">
        <f>S196*H196</f>
        <v>0</v>
      </c>
      <c r="AR196" s="177" t="s">
        <v>160</v>
      </c>
      <c r="AT196" s="177" t="s">
        <v>199</v>
      </c>
      <c r="AU196" s="177" t="s">
        <v>105</v>
      </c>
      <c r="AY196" s="76" t="s">
        <v>127</v>
      </c>
      <c r="BE196" s="77">
        <f>IF(N196="základná",J196,0)</f>
        <v>0</v>
      </c>
      <c r="BF196" s="77">
        <f>IF(N196="znížená",J196,0)</f>
        <v>0</v>
      </c>
      <c r="BG196" s="77">
        <f>IF(N196="zákl. prenesená",J196,0)</f>
        <v>0</v>
      </c>
      <c r="BH196" s="77">
        <f>IF(N196="zníž. prenesená",J196,0)</f>
        <v>0</v>
      </c>
      <c r="BI196" s="77">
        <f>IF(N196="nulová",J196,0)</f>
        <v>0</v>
      </c>
      <c r="BJ196" s="76" t="s">
        <v>105</v>
      </c>
      <c r="BK196" s="77">
        <f>ROUND(I196*H196,2)</f>
        <v>0</v>
      </c>
      <c r="BL196" s="76" t="s">
        <v>133</v>
      </c>
      <c r="BM196" s="177" t="s">
        <v>338</v>
      </c>
    </row>
    <row r="197" spans="2:65" s="83" customFormat="1">
      <c r="B197" s="178"/>
      <c r="C197" s="193"/>
      <c r="D197" s="194" t="s">
        <v>158</v>
      </c>
      <c r="E197" s="193"/>
      <c r="F197" s="196" t="s">
        <v>339</v>
      </c>
      <c r="G197" s="193"/>
      <c r="H197" s="197">
        <v>2.52</v>
      </c>
      <c r="L197" s="178"/>
      <c r="M197" s="180"/>
      <c r="T197" s="181"/>
      <c r="AT197" s="179" t="s">
        <v>158</v>
      </c>
      <c r="AU197" s="179" t="s">
        <v>105</v>
      </c>
      <c r="AV197" s="83" t="s">
        <v>105</v>
      </c>
      <c r="AW197" s="83" t="s">
        <v>3</v>
      </c>
      <c r="AX197" s="83" t="s">
        <v>84</v>
      </c>
      <c r="AY197" s="179" t="s">
        <v>127</v>
      </c>
    </row>
    <row r="198" spans="2:65" s="72" customFormat="1" ht="37.9" customHeight="1">
      <c r="B198" s="71"/>
      <c r="C198" s="188" t="s">
        <v>340</v>
      </c>
      <c r="D198" s="188" t="s">
        <v>129</v>
      </c>
      <c r="E198" s="189" t="s">
        <v>341</v>
      </c>
      <c r="F198" s="190" t="s">
        <v>342</v>
      </c>
      <c r="G198" s="191" t="s">
        <v>305</v>
      </c>
      <c r="H198" s="192">
        <v>6</v>
      </c>
      <c r="I198" s="79"/>
      <c r="J198" s="80">
        <f t="shared" ref="J198:J206" si="35">ROUND(I198*H198,2)</f>
        <v>0</v>
      </c>
      <c r="K198" s="81"/>
      <c r="L198" s="71"/>
      <c r="M198" s="82" t="s">
        <v>1</v>
      </c>
      <c r="N198" s="146" t="s">
        <v>42</v>
      </c>
      <c r="P198" s="175">
        <f t="shared" ref="P198:P206" si="36">O198*H198</f>
        <v>0</v>
      </c>
      <c r="Q198" s="175">
        <v>0.31356497999999999</v>
      </c>
      <c r="R198" s="175">
        <f t="shared" ref="R198:R206" si="37">Q198*H198</f>
        <v>1.88138988</v>
      </c>
      <c r="S198" s="175">
        <v>0</v>
      </c>
      <c r="T198" s="176">
        <f t="shared" ref="T198:T206" si="38">S198*H198</f>
        <v>0</v>
      </c>
      <c r="AR198" s="177" t="s">
        <v>133</v>
      </c>
      <c r="AT198" s="177" t="s">
        <v>129</v>
      </c>
      <c r="AU198" s="177" t="s">
        <v>105</v>
      </c>
      <c r="AY198" s="76" t="s">
        <v>127</v>
      </c>
      <c r="BE198" s="77">
        <f t="shared" ref="BE198:BE206" si="39">IF(N198="základná",J198,0)</f>
        <v>0</v>
      </c>
      <c r="BF198" s="77">
        <f t="shared" ref="BF198:BF206" si="40">IF(N198="znížená",J198,0)</f>
        <v>0</v>
      </c>
      <c r="BG198" s="77">
        <f t="shared" ref="BG198:BG206" si="41">IF(N198="zákl. prenesená",J198,0)</f>
        <v>0</v>
      </c>
      <c r="BH198" s="77">
        <f t="shared" ref="BH198:BH206" si="42">IF(N198="zníž. prenesená",J198,0)</f>
        <v>0</v>
      </c>
      <c r="BI198" s="77">
        <f t="shared" ref="BI198:BI206" si="43">IF(N198="nulová",J198,0)</f>
        <v>0</v>
      </c>
      <c r="BJ198" s="76" t="s">
        <v>105</v>
      </c>
      <c r="BK198" s="77">
        <f t="shared" ref="BK198:BK206" si="44">ROUND(I198*H198,2)</f>
        <v>0</v>
      </c>
      <c r="BL198" s="76" t="s">
        <v>133</v>
      </c>
      <c r="BM198" s="177" t="s">
        <v>343</v>
      </c>
    </row>
    <row r="199" spans="2:65" s="72" customFormat="1" ht="24.2" customHeight="1">
      <c r="B199" s="71"/>
      <c r="C199" s="201" t="s">
        <v>344</v>
      </c>
      <c r="D199" s="201" t="s">
        <v>199</v>
      </c>
      <c r="E199" s="202" t="s">
        <v>345</v>
      </c>
      <c r="F199" s="203" t="s">
        <v>346</v>
      </c>
      <c r="G199" s="204" t="s">
        <v>254</v>
      </c>
      <c r="H199" s="205">
        <v>6</v>
      </c>
      <c r="I199" s="84"/>
      <c r="J199" s="85">
        <f t="shared" si="35"/>
        <v>0</v>
      </c>
      <c r="K199" s="86"/>
      <c r="L199" s="182"/>
      <c r="M199" s="87" t="s">
        <v>1</v>
      </c>
      <c r="N199" s="183" t="s">
        <v>42</v>
      </c>
      <c r="P199" s="175">
        <f t="shared" si="36"/>
        <v>0</v>
      </c>
      <c r="Q199" s="175">
        <v>5.5500000000000001E-2</v>
      </c>
      <c r="R199" s="175">
        <f t="shared" si="37"/>
        <v>0.33300000000000002</v>
      </c>
      <c r="S199" s="175">
        <v>0</v>
      </c>
      <c r="T199" s="176">
        <f t="shared" si="38"/>
        <v>0</v>
      </c>
      <c r="AR199" s="177" t="s">
        <v>160</v>
      </c>
      <c r="AT199" s="177" t="s">
        <v>199</v>
      </c>
      <c r="AU199" s="177" t="s">
        <v>105</v>
      </c>
      <c r="AY199" s="76" t="s">
        <v>127</v>
      </c>
      <c r="BE199" s="77">
        <f t="shared" si="39"/>
        <v>0</v>
      </c>
      <c r="BF199" s="77">
        <f t="shared" si="40"/>
        <v>0</v>
      </c>
      <c r="BG199" s="77">
        <f t="shared" si="41"/>
        <v>0</v>
      </c>
      <c r="BH199" s="77">
        <f t="shared" si="42"/>
        <v>0</v>
      </c>
      <c r="BI199" s="77">
        <f t="shared" si="43"/>
        <v>0</v>
      </c>
      <c r="BJ199" s="76" t="s">
        <v>105</v>
      </c>
      <c r="BK199" s="77">
        <f t="shared" si="44"/>
        <v>0</v>
      </c>
      <c r="BL199" s="76" t="s">
        <v>133</v>
      </c>
      <c r="BM199" s="177" t="s">
        <v>347</v>
      </c>
    </row>
    <row r="200" spans="2:65" s="72" customFormat="1" ht="37.9" customHeight="1">
      <c r="B200" s="71"/>
      <c r="C200" s="201" t="s">
        <v>348</v>
      </c>
      <c r="D200" s="201" t="s">
        <v>199</v>
      </c>
      <c r="E200" s="202" t="s">
        <v>349</v>
      </c>
      <c r="F200" s="203" t="s">
        <v>350</v>
      </c>
      <c r="G200" s="204" t="s">
        <v>254</v>
      </c>
      <c r="H200" s="205">
        <v>12</v>
      </c>
      <c r="I200" s="84"/>
      <c r="J200" s="85">
        <f t="shared" si="35"/>
        <v>0</v>
      </c>
      <c r="K200" s="86"/>
      <c r="L200" s="182"/>
      <c r="M200" s="87" t="s">
        <v>1</v>
      </c>
      <c r="N200" s="183" t="s">
        <v>42</v>
      </c>
      <c r="P200" s="175">
        <f t="shared" si="36"/>
        <v>0</v>
      </c>
      <c r="Q200" s="175">
        <v>6.0000000000000001E-3</v>
      </c>
      <c r="R200" s="175">
        <f t="shared" si="37"/>
        <v>7.2000000000000008E-2</v>
      </c>
      <c r="S200" s="175">
        <v>0</v>
      </c>
      <c r="T200" s="176">
        <f t="shared" si="38"/>
        <v>0</v>
      </c>
      <c r="AR200" s="177" t="s">
        <v>160</v>
      </c>
      <c r="AT200" s="177" t="s">
        <v>199</v>
      </c>
      <c r="AU200" s="177" t="s">
        <v>105</v>
      </c>
      <c r="AY200" s="76" t="s">
        <v>127</v>
      </c>
      <c r="BE200" s="77">
        <f t="shared" si="39"/>
        <v>0</v>
      </c>
      <c r="BF200" s="77">
        <f t="shared" si="40"/>
        <v>0</v>
      </c>
      <c r="BG200" s="77">
        <f t="shared" si="41"/>
        <v>0</v>
      </c>
      <c r="BH200" s="77">
        <f t="shared" si="42"/>
        <v>0</v>
      </c>
      <c r="BI200" s="77">
        <f t="shared" si="43"/>
        <v>0</v>
      </c>
      <c r="BJ200" s="76" t="s">
        <v>105</v>
      </c>
      <c r="BK200" s="77">
        <f t="shared" si="44"/>
        <v>0</v>
      </c>
      <c r="BL200" s="76" t="s">
        <v>133</v>
      </c>
      <c r="BM200" s="177" t="s">
        <v>351</v>
      </c>
    </row>
    <row r="201" spans="2:65" s="72" customFormat="1" ht="33" customHeight="1">
      <c r="B201" s="71"/>
      <c r="C201" s="188" t="s">
        <v>352</v>
      </c>
      <c r="D201" s="188" t="s">
        <v>129</v>
      </c>
      <c r="E201" s="189" t="s">
        <v>353</v>
      </c>
      <c r="F201" s="190" t="s">
        <v>354</v>
      </c>
      <c r="G201" s="191" t="s">
        <v>254</v>
      </c>
      <c r="H201" s="192">
        <v>1</v>
      </c>
      <c r="I201" s="79"/>
      <c r="J201" s="80">
        <f t="shared" si="35"/>
        <v>0</v>
      </c>
      <c r="K201" s="81"/>
      <c r="L201" s="71"/>
      <c r="M201" s="82" t="s">
        <v>1</v>
      </c>
      <c r="N201" s="146" t="s">
        <v>42</v>
      </c>
      <c r="P201" s="175">
        <f t="shared" si="36"/>
        <v>0</v>
      </c>
      <c r="Q201" s="175">
        <v>0.14543174</v>
      </c>
      <c r="R201" s="175">
        <f t="shared" si="37"/>
        <v>0.14543174</v>
      </c>
      <c r="S201" s="175">
        <v>0</v>
      </c>
      <c r="T201" s="176">
        <f t="shared" si="38"/>
        <v>0</v>
      </c>
      <c r="AR201" s="177" t="s">
        <v>133</v>
      </c>
      <c r="AT201" s="177" t="s">
        <v>129</v>
      </c>
      <c r="AU201" s="177" t="s">
        <v>105</v>
      </c>
      <c r="AY201" s="76" t="s">
        <v>127</v>
      </c>
      <c r="BE201" s="77">
        <f t="shared" si="39"/>
        <v>0</v>
      </c>
      <c r="BF201" s="77">
        <f t="shared" si="40"/>
        <v>0</v>
      </c>
      <c r="BG201" s="77">
        <f t="shared" si="41"/>
        <v>0</v>
      </c>
      <c r="BH201" s="77">
        <f t="shared" si="42"/>
        <v>0</v>
      </c>
      <c r="BI201" s="77">
        <f t="shared" si="43"/>
        <v>0</v>
      </c>
      <c r="BJ201" s="76" t="s">
        <v>105</v>
      </c>
      <c r="BK201" s="77">
        <f t="shared" si="44"/>
        <v>0</v>
      </c>
      <c r="BL201" s="76" t="s">
        <v>133</v>
      </c>
      <c r="BM201" s="177" t="s">
        <v>355</v>
      </c>
    </row>
    <row r="202" spans="2:65" s="72" customFormat="1" ht="37.9" customHeight="1">
      <c r="B202" s="71"/>
      <c r="C202" s="201" t="s">
        <v>356</v>
      </c>
      <c r="D202" s="201" t="s">
        <v>199</v>
      </c>
      <c r="E202" s="202" t="s">
        <v>357</v>
      </c>
      <c r="F202" s="203" t="s">
        <v>358</v>
      </c>
      <c r="G202" s="204" t="s">
        <v>254</v>
      </c>
      <c r="H202" s="205">
        <v>1</v>
      </c>
      <c r="I202" s="84"/>
      <c r="J202" s="85">
        <f t="shared" si="35"/>
        <v>0</v>
      </c>
      <c r="K202" s="86"/>
      <c r="L202" s="182"/>
      <c r="M202" s="87" t="s">
        <v>1</v>
      </c>
      <c r="N202" s="183" t="s">
        <v>42</v>
      </c>
      <c r="P202" s="175">
        <f t="shared" si="36"/>
        <v>0</v>
      </c>
      <c r="Q202" s="175">
        <v>8.2000000000000003E-2</v>
      </c>
      <c r="R202" s="175">
        <f t="shared" si="37"/>
        <v>8.2000000000000003E-2</v>
      </c>
      <c r="S202" s="175">
        <v>0</v>
      </c>
      <c r="T202" s="176">
        <f t="shared" si="38"/>
        <v>0</v>
      </c>
      <c r="AR202" s="177" t="s">
        <v>160</v>
      </c>
      <c r="AT202" s="177" t="s">
        <v>199</v>
      </c>
      <c r="AU202" s="177" t="s">
        <v>105</v>
      </c>
      <c r="AY202" s="76" t="s">
        <v>127</v>
      </c>
      <c r="BE202" s="77">
        <f t="shared" si="39"/>
        <v>0</v>
      </c>
      <c r="BF202" s="77">
        <f t="shared" si="40"/>
        <v>0</v>
      </c>
      <c r="BG202" s="77">
        <f t="shared" si="41"/>
        <v>0</v>
      </c>
      <c r="BH202" s="77">
        <f t="shared" si="42"/>
        <v>0</v>
      </c>
      <c r="BI202" s="77">
        <f t="shared" si="43"/>
        <v>0</v>
      </c>
      <c r="BJ202" s="76" t="s">
        <v>105</v>
      </c>
      <c r="BK202" s="77">
        <f t="shared" si="44"/>
        <v>0</v>
      </c>
      <c r="BL202" s="76" t="s">
        <v>133</v>
      </c>
      <c r="BM202" s="177" t="s">
        <v>359</v>
      </c>
    </row>
    <row r="203" spans="2:65" s="72" customFormat="1" ht="24.2" customHeight="1">
      <c r="B203" s="71"/>
      <c r="C203" s="201" t="s">
        <v>360</v>
      </c>
      <c r="D203" s="201" t="s">
        <v>199</v>
      </c>
      <c r="E203" s="202" t="s">
        <v>361</v>
      </c>
      <c r="F203" s="203" t="s">
        <v>362</v>
      </c>
      <c r="G203" s="204" t="s">
        <v>254</v>
      </c>
      <c r="H203" s="205">
        <v>1</v>
      </c>
      <c r="I203" s="84"/>
      <c r="J203" s="85">
        <f t="shared" si="35"/>
        <v>0</v>
      </c>
      <c r="K203" s="86"/>
      <c r="L203" s="182"/>
      <c r="M203" s="87" t="s">
        <v>1</v>
      </c>
      <c r="N203" s="183" t="s">
        <v>42</v>
      </c>
      <c r="P203" s="175">
        <f t="shared" si="36"/>
        <v>0</v>
      </c>
      <c r="Q203" s="175">
        <v>3.6999999999999999E-4</v>
      </c>
      <c r="R203" s="175">
        <f t="shared" si="37"/>
        <v>3.6999999999999999E-4</v>
      </c>
      <c r="S203" s="175">
        <v>0</v>
      </c>
      <c r="T203" s="176">
        <f t="shared" si="38"/>
        <v>0</v>
      </c>
      <c r="AR203" s="177" t="s">
        <v>160</v>
      </c>
      <c r="AT203" s="177" t="s">
        <v>199</v>
      </c>
      <c r="AU203" s="177" t="s">
        <v>105</v>
      </c>
      <c r="AY203" s="76" t="s">
        <v>127</v>
      </c>
      <c r="BE203" s="77">
        <f t="shared" si="39"/>
        <v>0</v>
      </c>
      <c r="BF203" s="77">
        <f t="shared" si="40"/>
        <v>0</v>
      </c>
      <c r="BG203" s="77">
        <f t="shared" si="41"/>
        <v>0</v>
      </c>
      <c r="BH203" s="77">
        <f t="shared" si="42"/>
        <v>0</v>
      </c>
      <c r="BI203" s="77">
        <f t="shared" si="43"/>
        <v>0</v>
      </c>
      <c r="BJ203" s="76" t="s">
        <v>105</v>
      </c>
      <c r="BK203" s="77">
        <f t="shared" si="44"/>
        <v>0</v>
      </c>
      <c r="BL203" s="76" t="s">
        <v>133</v>
      </c>
      <c r="BM203" s="177" t="s">
        <v>363</v>
      </c>
    </row>
    <row r="204" spans="2:65" s="72" customFormat="1" ht="44.25" customHeight="1">
      <c r="B204" s="71"/>
      <c r="C204" s="201" t="s">
        <v>364</v>
      </c>
      <c r="D204" s="201" t="s">
        <v>199</v>
      </c>
      <c r="E204" s="202" t="s">
        <v>365</v>
      </c>
      <c r="F204" s="203" t="s">
        <v>366</v>
      </c>
      <c r="G204" s="204" t="s">
        <v>254</v>
      </c>
      <c r="H204" s="205">
        <v>1</v>
      </c>
      <c r="I204" s="84"/>
      <c r="J204" s="85">
        <f t="shared" si="35"/>
        <v>0</v>
      </c>
      <c r="K204" s="86"/>
      <c r="L204" s="182"/>
      <c r="M204" s="87" t="s">
        <v>1</v>
      </c>
      <c r="N204" s="183" t="s">
        <v>42</v>
      </c>
      <c r="P204" s="175">
        <f t="shared" si="36"/>
        <v>0</v>
      </c>
      <c r="Q204" s="175">
        <v>5.3E-3</v>
      </c>
      <c r="R204" s="175">
        <f t="shared" si="37"/>
        <v>5.3E-3</v>
      </c>
      <c r="S204" s="175">
        <v>0</v>
      </c>
      <c r="T204" s="176">
        <f t="shared" si="38"/>
        <v>0</v>
      </c>
      <c r="AR204" s="177" t="s">
        <v>160</v>
      </c>
      <c r="AT204" s="177" t="s">
        <v>199</v>
      </c>
      <c r="AU204" s="177" t="s">
        <v>105</v>
      </c>
      <c r="AY204" s="76" t="s">
        <v>127</v>
      </c>
      <c r="BE204" s="77">
        <f t="shared" si="39"/>
        <v>0</v>
      </c>
      <c r="BF204" s="77">
        <f t="shared" si="40"/>
        <v>0</v>
      </c>
      <c r="BG204" s="77">
        <f t="shared" si="41"/>
        <v>0</v>
      </c>
      <c r="BH204" s="77">
        <f t="shared" si="42"/>
        <v>0</v>
      </c>
      <c r="BI204" s="77">
        <f t="shared" si="43"/>
        <v>0</v>
      </c>
      <c r="BJ204" s="76" t="s">
        <v>105</v>
      </c>
      <c r="BK204" s="77">
        <f t="shared" si="44"/>
        <v>0</v>
      </c>
      <c r="BL204" s="76" t="s">
        <v>133</v>
      </c>
      <c r="BM204" s="177" t="s">
        <v>367</v>
      </c>
    </row>
    <row r="205" spans="2:65" s="72" customFormat="1" ht="21.75" customHeight="1">
      <c r="B205" s="71"/>
      <c r="C205" s="188" t="s">
        <v>368</v>
      </c>
      <c r="D205" s="188" t="s">
        <v>129</v>
      </c>
      <c r="E205" s="189" t="s">
        <v>369</v>
      </c>
      <c r="F205" s="190" t="s">
        <v>370</v>
      </c>
      <c r="G205" s="191" t="s">
        <v>176</v>
      </c>
      <c r="H205" s="192">
        <v>105</v>
      </c>
      <c r="I205" s="79"/>
      <c r="J205" s="80">
        <f t="shared" si="35"/>
        <v>0</v>
      </c>
      <c r="K205" s="81"/>
      <c r="L205" s="71"/>
      <c r="M205" s="82" t="s">
        <v>1</v>
      </c>
      <c r="N205" s="146" t="s">
        <v>42</v>
      </c>
      <c r="P205" s="175">
        <f t="shared" si="36"/>
        <v>0</v>
      </c>
      <c r="Q205" s="175">
        <v>0</v>
      </c>
      <c r="R205" s="175">
        <f t="shared" si="37"/>
        <v>0</v>
      </c>
      <c r="S205" s="175">
        <v>0</v>
      </c>
      <c r="T205" s="176">
        <f t="shared" si="38"/>
        <v>0</v>
      </c>
      <c r="AR205" s="177" t="s">
        <v>133</v>
      </c>
      <c r="AT205" s="177" t="s">
        <v>129</v>
      </c>
      <c r="AU205" s="177" t="s">
        <v>105</v>
      </c>
      <c r="AY205" s="76" t="s">
        <v>127</v>
      </c>
      <c r="BE205" s="77">
        <f t="shared" si="39"/>
        <v>0</v>
      </c>
      <c r="BF205" s="77">
        <f t="shared" si="40"/>
        <v>0</v>
      </c>
      <c r="BG205" s="77">
        <f t="shared" si="41"/>
        <v>0</v>
      </c>
      <c r="BH205" s="77">
        <f t="shared" si="42"/>
        <v>0</v>
      </c>
      <c r="BI205" s="77">
        <f t="shared" si="43"/>
        <v>0</v>
      </c>
      <c r="BJ205" s="76" t="s">
        <v>105</v>
      </c>
      <c r="BK205" s="77">
        <f t="shared" si="44"/>
        <v>0</v>
      </c>
      <c r="BL205" s="76" t="s">
        <v>133</v>
      </c>
      <c r="BM205" s="177" t="s">
        <v>371</v>
      </c>
    </row>
    <row r="206" spans="2:65" s="72" customFormat="1" ht="24.2" customHeight="1">
      <c r="B206" s="71"/>
      <c r="C206" s="188" t="s">
        <v>372</v>
      </c>
      <c r="D206" s="188" t="s">
        <v>129</v>
      </c>
      <c r="E206" s="189" t="s">
        <v>373</v>
      </c>
      <c r="F206" s="190" t="s">
        <v>374</v>
      </c>
      <c r="G206" s="191" t="s">
        <v>176</v>
      </c>
      <c r="H206" s="192">
        <v>1995</v>
      </c>
      <c r="I206" s="79"/>
      <c r="J206" s="80">
        <f t="shared" si="35"/>
        <v>0</v>
      </c>
      <c r="K206" s="81"/>
      <c r="L206" s="71"/>
      <c r="M206" s="82" t="s">
        <v>1</v>
      </c>
      <c r="N206" s="146" t="s">
        <v>42</v>
      </c>
      <c r="P206" s="175">
        <f t="shared" si="36"/>
        <v>0</v>
      </c>
      <c r="Q206" s="175">
        <v>0</v>
      </c>
      <c r="R206" s="175">
        <f t="shared" si="37"/>
        <v>0</v>
      </c>
      <c r="S206" s="175">
        <v>0</v>
      </c>
      <c r="T206" s="176">
        <f t="shared" si="38"/>
        <v>0</v>
      </c>
      <c r="AR206" s="177" t="s">
        <v>133</v>
      </c>
      <c r="AT206" s="177" t="s">
        <v>129</v>
      </c>
      <c r="AU206" s="177" t="s">
        <v>105</v>
      </c>
      <c r="AY206" s="76" t="s">
        <v>127</v>
      </c>
      <c r="BE206" s="77">
        <f t="shared" si="39"/>
        <v>0</v>
      </c>
      <c r="BF206" s="77">
        <f t="shared" si="40"/>
        <v>0</v>
      </c>
      <c r="BG206" s="77">
        <f t="shared" si="41"/>
        <v>0</v>
      </c>
      <c r="BH206" s="77">
        <f t="shared" si="42"/>
        <v>0</v>
      </c>
      <c r="BI206" s="77">
        <f t="shared" si="43"/>
        <v>0</v>
      </c>
      <c r="BJ206" s="76" t="s">
        <v>105</v>
      </c>
      <c r="BK206" s="77">
        <f t="shared" si="44"/>
        <v>0</v>
      </c>
      <c r="BL206" s="76" t="s">
        <v>133</v>
      </c>
      <c r="BM206" s="177" t="s">
        <v>375</v>
      </c>
    </row>
    <row r="207" spans="2:65" s="83" customFormat="1">
      <c r="B207" s="178"/>
      <c r="C207" s="193"/>
      <c r="D207" s="194" t="s">
        <v>158</v>
      </c>
      <c r="E207" s="195" t="s">
        <v>1</v>
      </c>
      <c r="F207" s="196" t="s">
        <v>376</v>
      </c>
      <c r="G207" s="193"/>
      <c r="H207" s="197">
        <v>1995</v>
      </c>
      <c r="L207" s="178"/>
      <c r="M207" s="180"/>
      <c r="T207" s="181"/>
      <c r="AT207" s="179" t="s">
        <v>158</v>
      </c>
      <c r="AU207" s="179" t="s">
        <v>105</v>
      </c>
      <c r="AV207" s="83" t="s">
        <v>105</v>
      </c>
      <c r="AW207" s="83" t="s">
        <v>31</v>
      </c>
      <c r="AX207" s="83" t="s">
        <v>84</v>
      </c>
      <c r="AY207" s="179" t="s">
        <v>127</v>
      </c>
    </row>
    <row r="208" spans="2:65" s="72" customFormat="1" ht="24.2" customHeight="1">
      <c r="B208" s="71"/>
      <c r="C208" s="188" t="s">
        <v>377</v>
      </c>
      <c r="D208" s="188" t="s">
        <v>129</v>
      </c>
      <c r="E208" s="189" t="s">
        <v>378</v>
      </c>
      <c r="F208" s="190" t="s">
        <v>379</v>
      </c>
      <c r="G208" s="191" t="s">
        <v>176</v>
      </c>
      <c r="H208" s="192">
        <v>105</v>
      </c>
      <c r="I208" s="79"/>
      <c r="J208" s="80">
        <f>ROUND(I208*H208,2)</f>
        <v>0</v>
      </c>
      <c r="K208" s="81"/>
      <c r="L208" s="71"/>
      <c r="M208" s="82" t="s">
        <v>1</v>
      </c>
      <c r="N208" s="146" t="s">
        <v>42</v>
      </c>
      <c r="P208" s="175">
        <f>O208*H208</f>
        <v>0</v>
      </c>
      <c r="Q208" s="175">
        <v>0</v>
      </c>
      <c r="R208" s="175">
        <f>Q208*H208</f>
        <v>0</v>
      </c>
      <c r="S208" s="175">
        <v>0</v>
      </c>
      <c r="T208" s="176">
        <f>S208*H208</f>
        <v>0</v>
      </c>
      <c r="AR208" s="177" t="s">
        <v>133</v>
      </c>
      <c r="AT208" s="177" t="s">
        <v>129</v>
      </c>
      <c r="AU208" s="177" t="s">
        <v>105</v>
      </c>
      <c r="AY208" s="76" t="s">
        <v>127</v>
      </c>
      <c r="BE208" s="77">
        <f>IF(N208="základná",J208,0)</f>
        <v>0</v>
      </c>
      <c r="BF208" s="77">
        <f>IF(N208="znížená",J208,0)</f>
        <v>0</v>
      </c>
      <c r="BG208" s="77">
        <f>IF(N208="zákl. prenesená",J208,0)</f>
        <v>0</v>
      </c>
      <c r="BH208" s="77">
        <f>IF(N208="zníž. prenesená",J208,0)</f>
        <v>0</v>
      </c>
      <c r="BI208" s="77">
        <f>IF(N208="nulová",J208,0)</f>
        <v>0</v>
      </c>
      <c r="BJ208" s="76" t="s">
        <v>105</v>
      </c>
      <c r="BK208" s="77">
        <f>ROUND(I208*H208,2)</f>
        <v>0</v>
      </c>
      <c r="BL208" s="76" t="s">
        <v>133</v>
      </c>
      <c r="BM208" s="177" t="s">
        <v>380</v>
      </c>
    </row>
    <row r="209" spans="2:65" s="72" customFormat="1" ht="24.2" customHeight="1">
      <c r="B209" s="71"/>
      <c r="C209" s="188" t="s">
        <v>381</v>
      </c>
      <c r="D209" s="188" t="s">
        <v>129</v>
      </c>
      <c r="E209" s="189" t="s">
        <v>382</v>
      </c>
      <c r="F209" s="190" t="s">
        <v>383</v>
      </c>
      <c r="G209" s="191" t="s">
        <v>176</v>
      </c>
      <c r="H209" s="192">
        <v>60</v>
      </c>
      <c r="I209" s="79"/>
      <c r="J209" s="80">
        <f>ROUND(I209*H209,2)</f>
        <v>0</v>
      </c>
      <c r="K209" s="81"/>
      <c r="L209" s="71"/>
      <c r="M209" s="82" t="s">
        <v>1</v>
      </c>
      <c r="N209" s="146" t="s">
        <v>42</v>
      </c>
      <c r="P209" s="175">
        <f>O209*H209</f>
        <v>0</v>
      </c>
      <c r="Q209" s="175">
        <v>0</v>
      </c>
      <c r="R209" s="175">
        <f>Q209*H209</f>
        <v>0</v>
      </c>
      <c r="S209" s="175">
        <v>0</v>
      </c>
      <c r="T209" s="176">
        <f>S209*H209</f>
        <v>0</v>
      </c>
      <c r="AR209" s="177" t="s">
        <v>133</v>
      </c>
      <c r="AT209" s="177" t="s">
        <v>129</v>
      </c>
      <c r="AU209" s="177" t="s">
        <v>105</v>
      </c>
      <c r="AY209" s="76" t="s">
        <v>127</v>
      </c>
      <c r="BE209" s="77">
        <f>IF(N209="základná",J209,0)</f>
        <v>0</v>
      </c>
      <c r="BF209" s="77">
        <f>IF(N209="znížená",J209,0)</f>
        <v>0</v>
      </c>
      <c r="BG209" s="77">
        <f>IF(N209="zákl. prenesená",J209,0)</f>
        <v>0</v>
      </c>
      <c r="BH209" s="77">
        <f>IF(N209="zníž. prenesená",J209,0)</f>
        <v>0</v>
      </c>
      <c r="BI209" s="77">
        <f>IF(N209="nulová",J209,0)</f>
        <v>0</v>
      </c>
      <c r="BJ209" s="76" t="s">
        <v>105</v>
      </c>
      <c r="BK209" s="77">
        <f>ROUND(I209*H209,2)</f>
        <v>0</v>
      </c>
      <c r="BL209" s="76" t="s">
        <v>133</v>
      </c>
      <c r="BM209" s="177" t="s">
        <v>384</v>
      </c>
    </row>
    <row r="210" spans="2:65" s="72" customFormat="1" ht="24.2" customHeight="1">
      <c r="B210" s="71"/>
      <c r="C210" s="188" t="s">
        <v>385</v>
      </c>
      <c r="D210" s="188" t="s">
        <v>129</v>
      </c>
      <c r="E210" s="189" t="s">
        <v>386</v>
      </c>
      <c r="F210" s="190" t="s">
        <v>387</v>
      </c>
      <c r="G210" s="191" t="s">
        <v>176</v>
      </c>
      <c r="H210" s="192">
        <v>45</v>
      </c>
      <c r="I210" s="79"/>
      <c r="J210" s="80">
        <f>ROUND(I210*H210,2)</f>
        <v>0</v>
      </c>
      <c r="K210" s="81"/>
      <c r="L210" s="71"/>
      <c r="M210" s="82" t="s">
        <v>1</v>
      </c>
      <c r="N210" s="146" t="s">
        <v>42</v>
      </c>
      <c r="P210" s="175">
        <f>O210*H210</f>
        <v>0</v>
      </c>
      <c r="Q210" s="175">
        <v>0</v>
      </c>
      <c r="R210" s="175">
        <f>Q210*H210</f>
        <v>0</v>
      </c>
      <c r="S210" s="175">
        <v>0</v>
      </c>
      <c r="T210" s="176">
        <f>S210*H210</f>
        <v>0</v>
      </c>
      <c r="AR210" s="177" t="s">
        <v>133</v>
      </c>
      <c r="AT210" s="177" t="s">
        <v>129</v>
      </c>
      <c r="AU210" s="177" t="s">
        <v>105</v>
      </c>
      <c r="AY210" s="76" t="s">
        <v>127</v>
      </c>
      <c r="BE210" s="77">
        <f>IF(N210="základná",J210,0)</f>
        <v>0</v>
      </c>
      <c r="BF210" s="77">
        <f>IF(N210="znížená",J210,0)</f>
        <v>0</v>
      </c>
      <c r="BG210" s="77">
        <f>IF(N210="zákl. prenesená",J210,0)</f>
        <v>0</v>
      </c>
      <c r="BH210" s="77">
        <f>IF(N210="zníž. prenesená",J210,0)</f>
        <v>0</v>
      </c>
      <c r="BI210" s="77">
        <f>IF(N210="nulová",J210,0)</f>
        <v>0</v>
      </c>
      <c r="BJ210" s="76" t="s">
        <v>105</v>
      </c>
      <c r="BK210" s="77">
        <f>ROUND(I210*H210,2)</f>
        <v>0</v>
      </c>
      <c r="BL210" s="76" t="s">
        <v>133</v>
      </c>
      <c r="BM210" s="177" t="s">
        <v>388</v>
      </c>
    </row>
    <row r="211" spans="2:65" s="78" customFormat="1" ht="22.9" customHeight="1">
      <c r="B211" s="164"/>
      <c r="C211" s="198"/>
      <c r="D211" s="199" t="s">
        <v>75</v>
      </c>
      <c r="E211" s="200" t="s">
        <v>389</v>
      </c>
      <c r="F211" s="200" t="s">
        <v>390</v>
      </c>
      <c r="G211" s="198"/>
      <c r="H211" s="198"/>
      <c r="J211" s="174">
        <f>BK211</f>
        <v>0</v>
      </c>
      <c r="L211" s="164"/>
      <c r="M211" s="168"/>
      <c r="P211" s="169">
        <f>P212</f>
        <v>0</v>
      </c>
      <c r="R211" s="169">
        <f>R212</f>
        <v>0</v>
      </c>
      <c r="T211" s="170">
        <f>T212</f>
        <v>0</v>
      </c>
      <c r="AR211" s="165" t="s">
        <v>84</v>
      </c>
      <c r="AT211" s="171" t="s">
        <v>75</v>
      </c>
      <c r="AU211" s="171" t="s">
        <v>84</v>
      </c>
      <c r="AY211" s="165" t="s">
        <v>127</v>
      </c>
      <c r="BK211" s="172">
        <f>BK212</f>
        <v>0</v>
      </c>
    </row>
    <row r="212" spans="2:65" s="72" customFormat="1" ht="33" customHeight="1">
      <c r="B212" s="71"/>
      <c r="C212" s="188" t="s">
        <v>391</v>
      </c>
      <c r="D212" s="188" t="s">
        <v>129</v>
      </c>
      <c r="E212" s="189" t="s">
        <v>392</v>
      </c>
      <c r="F212" s="190" t="s">
        <v>393</v>
      </c>
      <c r="G212" s="191" t="s">
        <v>176</v>
      </c>
      <c r="H212" s="192">
        <v>335.3</v>
      </c>
      <c r="I212" s="79"/>
      <c r="J212" s="80">
        <f>ROUND(I212*H212,2)</f>
        <v>0</v>
      </c>
      <c r="K212" s="81"/>
      <c r="L212" s="71"/>
      <c r="M212" s="88" t="s">
        <v>1</v>
      </c>
      <c r="N212" s="184" t="s">
        <v>42</v>
      </c>
      <c r="O212" s="185"/>
      <c r="P212" s="186">
        <f>O212*H212</f>
        <v>0</v>
      </c>
      <c r="Q212" s="186">
        <v>0</v>
      </c>
      <c r="R212" s="186">
        <f>Q212*H212</f>
        <v>0</v>
      </c>
      <c r="S212" s="186">
        <v>0</v>
      </c>
      <c r="T212" s="187">
        <f>S212*H212</f>
        <v>0</v>
      </c>
      <c r="AR212" s="177" t="s">
        <v>133</v>
      </c>
      <c r="AT212" s="177" t="s">
        <v>129</v>
      </c>
      <c r="AU212" s="177" t="s">
        <v>105</v>
      </c>
      <c r="AY212" s="76" t="s">
        <v>127</v>
      </c>
      <c r="BE212" s="77">
        <f>IF(N212="základná",J212,0)</f>
        <v>0</v>
      </c>
      <c r="BF212" s="77">
        <f>IF(N212="znížená",J212,0)</f>
        <v>0</v>
      </c>
      <c r="BG212" s="77">
        <f>IF(N212="zákl. prenesená",J212,0)</f>
        <v>0</v>
      </c>
      <c r="BH212" s="77">
        <f>IF(N212="zníž. prenesená",J212,0)</f>
        <v>0</v>
      </c>
      <c r="BI212" s="77">
        <f>IF(N212="nulová",J212,0)</f>
        <v>0</v>
      </c>
      <c r="BJ212" s="76" t="s">
        <v>105</v>
      </c>
      <c r="BK212" s="77">
        <f>ROUND(I212*H212,2)</f>
        <v>0</v>
      </c>
      <c r="BL212" s="76" t="s">
        <v>133</v>
      </c>
      <c r="BM212" s="177" t="s">
        <v>394</v>
      </c>
    </row>
    <row r="213" spans="2:65" s="72" customFormat="1" ht="6.95" customHeight="1">
      <c r="B213" s="128"/>
      <c r="C213" s="129"/>
      <c r="D213" s="129"/>
      <c r="E213" s="129"/>
      <c r="F213" s="129"/>
      <c r="G213" s="129"/>
      <c r="H213" s="129"/>
      <c r="I213" s="129"/>
      <c r="J213" s="129"/>
      <c r="K213" s="129"/>
      <c r="L213" s="71"/>
    </row>
  </sheetData>
  <sheetProtection algorithmName="SHA-512" hashValue="PeZfbxNgkRBib1Tn1H05a/xFbGJhuitMi5OqI5GoyBzv4+cqH59CA+m3nz/qkaqt9NEvNFnAoVyTgf9w9ZYdlQ==" saltValue="VVoMO8hooZgJkcsqAp4m/A==" spinCount="100000" sheet="1" objects="1" scenarios="1"/>
  <autoFilter ref="C131:K212" xr:uid="{00000000-0009-0000-0000-000001000000}"/>
  <mergeCells count="14">
    <mergeCell ref="D110:F110"/>
    <mergeCell ref="E124:H124"/>
    <mergeCell ref="L2:V2"/>
    <mergeCell ref="E122:J122"/>
    <mergeCell ref="E85:J85"/>
    <mergeCell ref="E7:J7"/>
    <mergeCell ref="E87:H87"/>
    <mergeCell ref="D106:F106"/>
    <mergeCell ref="D107:F107"/>
    <mergeCell ref="D108:F108"/>
    <mergeCell ref="D109:F109"/>
    <mergeCell ref="E9:H9"/>
    <mergeCell ref="E18:H18"/>
    <mergeCell ref="E27:H27"/>
  </mergeCells>
  <pageMargins left="0.39374999999999999" right="0.39374999999999999" top="0.39374999999999999" bottom="0.39374999999999999" header="0" footer="0"/>
  <pageSetup paperSize="9" scale="88" fitToHeight="100" orientation="portrait" blackAndWhite="1" r:id="rId1"/>
  <headerFooter>
    <oddHeader>&amp;RPríloha č.1</oddHead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4</vt:i4>
      </vt:variant>
    </vt:vector>
  </HeadingPairs>
  <TitlesOfParts>
    <vt:vector size="5" baseType="lpstr">
      <vt:lpstr>SO 02.2 - Parkovisko</vt:lpstr>
      <vt:lpstr>'Rekapitulácia stavby'!Názvy_tlače</vt:lpstr>
      <vt:lpstr>'SO 02.2 - Parkovisko'!Názvy_tlače</vt:lpstr>
      <vt:lpstr>'Rekapitulácia stavby'!Oblasť_tlače</vt:lpstr>
      <vt:lpstr>'SO 02.2 - Parkovisko'!Oblasť_tlače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Vanyo, Maroš</dc:creator>
  <cp:lastModifiedBy>Vanyo, Maroš</cp:lastModifiedBy>
  <cp:lastPrinted>2025-10-07T15:21:11Z</cp:lastPrinted>
  <dcterms:created xsi:type="dcterms:W3CDTF">2025-09-30T06:56:42Z</dcterms:created>
  <dcterms:modified xsi:type="dcterms:W3CDTF">2025-10-07T16:02:27Z</dcterms:modified>
</cp:coreProperties>
</file>