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maros_vanyo_meles_kosice_sk/Documents/Pracovná plocha/Vanyo/súťaže/2026/4. Oprava strechy Kostolany/Prilohy k obstaraniu/"/>
    </mc:Choice>
  </mc:AlternateContent>
  <xr:revisionPtr revIDLastSave="59" documentId="8_{BD2CB921-265A-45B1-9A37-BB022D8B4B59}" xr6:coauthVersionLast="47" xr6:coauthVersionMax="47" xr10:uidLastSave="{03592065-5A53-4E27-B477-0BDBB1984B3F}"/>
  <bookViews>
    <workbookView xWindow="-120" yWindow="-120" windowWidth="29040" windowHeight="15720" xr2:uid="{00000000-000D-0000-FFFF-FFFF00000000}"/>
  </bookViews>
  <sheets>
    <sheet name="Rekapitulácia stavby" sheetId="1" r:id="rId1"/>
    <sheet name="SO 01 - BUDOVA POLESIA KO..." sheetId="2" r:id="rId2"/>
    <sheet name="SO 02 - KOTOLŇA" sheetId="3" r:id="rId3"/>
    <sheet name="SO 03 - ZÁDVERIE" sheetId="4" r:id="rId4"/>
    <sheet name="SO 04 - SCHODISKO" sheetId="5" r:id="rId5"/>
    <sheet name="Zoznam figúr" sheetId="6" r:id="rId6"/>
  </sheets>
  <definedNames>
    <definedName name="_xlnm._FilterDatabase" localSheetId="1" hidden="1">'SO 01 - BUDOVA POLESIA KO...'!$C$128:$K$337</definedName>
    <definedName name="_xlnm._FilterDatabase" localSheetId="2" hidden="1">'SO 02 - KOTOLŇA'!$C$128:$K$268</definedName>
    <definedName name="_xlnm._FilterDatabase" localSheetId="3" hidden="1">'SO 03 - ZÁDVERIE'!$C$126:$K$239</definedName>
    <definedName name="_xlnm._FilterDatabase" localSheetId="4" hidden="1">'SO 04 - SCHODISKO'!$C$124:$K$221</definedName>
    <definedName name="_xlnm.Print_Titles" localSheetId="0">'Rekapitulácia stavby'!$92:$92</definedName>
    <definedName name="_xlnm.Print_Titles" localSheetId="1">'SO 01 - BUDOVA POLESIA KO...'!$128:$128</definedName>
    <definedName name="_xlnm.Print_Titles" localSheetId="2">'SO 02 - KOTOLŇA'!$128:$128</definedName>
    <definedName name="_xlnm.Print_Titles" localSheetId="3">'SO 03 - ZÁDVERIE'!$126:$126</definedName>
    <definedName name="_xlnm.Print_Titles" localSheetId="4">'SO 04 - SCHODISKO'!$124:$124</definedName>
    <definedName name="_xlnm.Print_Titles" localSheetId="5">'Zoznam figúr'!$9:$9</definedName>
    <definedName name="_xlnm.Print_Area" localSheetId="0">'Rekapitulácia stavby'!$D$4:$AO$76,'Rekapitulácia stavby'!$C$82:$AQ$99</definedName>
    <definedName name="_xlnm.Print_Area" localSheetId="1">'SO 01 - BUDOVA POLESIA KO...'!$C$82:$J$110,'SO 01 - BUDOVA POLESIA KO...'!$C$116:$J$337</definedName>
    <definedName name="_xlnm.Print_Area" localSheetId="2">'SO 02 - KOTOLŇA'!$C$82:$J$110,'SO 02 - KOTOLŇA'!$C$116:$J$268</definedName>
    <definedName name="_xlnm.Print_Area" localSheetId="3">'SO 03 - ZÁDVERIE'!$C$82:$J$108,'SO 03 - ZÁDVERIE'!$C$114:$J$239</definedName>
    <definedName name="_xlnm.Print_Area" localSheetId="4">'SO 04 - SCHODISKO'!$C$82:$J$106,'SO 04 - SCHODISKO'!$C$112:$J$221</definedName>
    <definedName name="_xlnm.Print_Area" localSheetId="5">'Zoznam figúr'!$C$4:$G$78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AY98" i="1"/>
  <c r="J37" i="5"/>
  <c r="J36" i="5"/>
  <c r="J35" i="5"/>
  <c r="AX98" i="1" s="1"/>
  <c r="BI218" i="5"/>
  <c r="BH218" i="5"/>
  <c r="BG218" i="5"/>
  <c r="BE218" i="5"/>
  <c r="T218" i="5"/>
  <c r="R218" i="5"/>
  <c r="P218" i="5"/>
  <c r="BI214" i="5"/>
  <c r="BH214" i="5"/>
  <c r="BG214" i="5"/>
  <c r="BE214" i="5"/>
  <c r="T214" i="5"/>
  <c r="R214" i="5"/>
  <c r="P214" i="5"/>
  <c r="BI212" i="5"/>
  <c r="BH212" i="5"/>
  <c r="BG212" i="5"/>
  <c r="BE212" i="5"/>
  <c r="T212" i="5"/>
  <c r="R212" i="5"/>
  <c r="P212" i="5"/>
  <c r="BI209" i="5"/>
  <c r="BH209" i="5"/>
  <c r="BG209" i="5"/>
  <c r="BE209" i="5"/>
  <c r="T209" i="5"/>
  <c r="R209" i="5"/>
  <c r="P209" i="5"/>
  <c r="BI207" i="5"/>
  <c r="BH207" i="5"/>
  <c r="BG207" i="5"/>
  <c r="BE207" i="5"/>
  <c r="T207" i="5"/>
  <c r="R207" i="5"/>
  <c r="P207" i="5"/>
  <c r="BI204" i="5"/>
  <c r="BH204" i="5"/>
  <c r="BG204" i="5"/>
  <c r="BE204" i="5"/>
  <c r="T204" i="5"/>
  <c r="R204" i="5"/>
  <c r="P204" i="5"/>
  <c r="BI201" i="5"/>
  <c r="BH201" i="5"/>
  <c r="BG201" i="5"/>
  <c r="BE201" i="5"/>
  <c r="T201" i="5"/>
  <c r="R201" i="5"/>
  <c r="P201" i="5"/>
  <c r="BI198" i="5"/>
  <c r="BH198" i="5"/>
  <c r="BG198" i="5"/>
  <c r="BE198" i="5"/>
  <c r="T198" i="5"/>
  <c r="R198" i="5"/>
  <c r="P198" i="5"/>
  <c r="BI195" i="5"/>
  <c r="BH195" i="5"/>
  <c r="BG195" i="5"/>
  <c r="BE195" i="5"/>
  <c r="T195" i="5"/>
  <c r="R195" i="5"/>
  <c r="P195" i="5"/>
  <c r="BI192" i="5"/>
  <c r="BH192" i="5"/>
  <c r="BG192" i="5"/>
  <c r="BE192" i="5"/>
  <c r="T192" i="5"/>
  <c r="R192" i="5"/>
  <c r="P192" i="5"/>
  <c r="BI189" i="5"/>
  <c r="BH189" i="5"/>
  <c r="BG189" i="5"/>
  <c r="BE189" i="5"/>
  <c r="T189" i="5"/>
  <c r="R189" i="5"/>
  <c r="P189" i="5"/>
  <c r="BI186" i="5"/>
  <c r="BH186" i="5"/>
  <c r="BG186" i="5"/>
  <c r="BE186" i="5"/>
  <c r="T186" i="5"/>
  <c r="R186" i="5"/>
  <c r="P186" i="5"/>
  <c r="BI183" i="5"/>
  <c r="BH183" i="5"/>
  <c r="BG183" i="5"/>
  <c r="BE183" i="5"/>
  <c r="T183" i="5"/>
  <c r="R183" i="5"/>
  <c r="P183" i="5"/>
  <c r="BI180" i="5"/>
  <c r="BH180" i="5"/>
  <c r="BG180" i="5"/>
  <c r="BE180" i="5"/>
  <c r="T180" i="5"/>
  <c r="R180" i="5"/>
  <c r="P180" i="5"/>
  <c r="BI177" i="5"/>
  <c r="BH177" i="5"/>
  <c r="BG177" i="5"/>
  <c r="BE177" i="5"/>
  <c r="T177" i="5"/>
  <c r="R177" i="5"/>
  <c r="P177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R171" i="5"/>
  <c r="P171" i="5"/>
  <c r="BI168" i="5"/>
  <c r="BH168" i="5"/>
  <c r="BG168" i="5"/>
  <c r="BE168" i="5"/>
  <c r="T168" i="5"/>
  <c r="R168" i="5"/>
  <c r="P168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59" i="5"/>
  <c r="BH159" i="5"/>
  <c r="BG159" i="5"/>
  <c r="BE159" i="5"/>
  <c r="T159" i="5"/>
  <c r="R159" i="5"/>
  <c r="P159" i="5"/>
  <c r="BI155" i="5"/>
  <c r="BH155" i="5"/>
  <c r="BG155" i="5"/>
  <c r="BE155" i="5"/>
  <c r="T155" i="5"/>
  <c r="R155" i="5"/>
  <c r="P155" i="5"/>
  <c r="BI152" i="5"/>
  <c r="BH152" i="5"/>
  <c r="BG152" i="5"/>
  <c r="BE152" i="5"/>
  <c r="T152" i="5"/>
  <c r="R152" i="5"/>
  <c r="P152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R145" i="5"/>
  <c r="P145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39" i="5"/>
  <c r="BH139" i="5"/>
  <c r="BG139" i="5"/>
  <c r="BE139" i="5"/>
  <c r="T139" i="5"/>
  <c r="T138" i="5" s="1"/>
  <c r="R139" i="5"/>
  <c r="R138" i="5"/>
  <c r="P139" i="5"/>
  <c r="P138" i="5" s="1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28" i="5"/>
  <c r="BH128" i="5"/>
  <c r="BG128" i="5"/>
  <c r="BE128" i="5"/>
  <c r="T128" i="5"/>
  <c r="R128" i="5"/>
  <c r="P128" i="5"/>
  <c r="J122" i="5"/>
  <c r="J121" i="5"/>
  <c r="F121" i="5"/>
  <c r="F119" i="5"/>
  <c r="E117" i="5"/>
  <c r="J92" i="5"/>
  <c r="J91" i="5"/>
  <c r="F91" i="5"/>
  <c r="F89" i="5"/>
  <c r="E87" i="5"/>
  <c r="J18" i="5"/>
  <c r="E18" i="5"/>
  <c r="F92" i="5"/>
  <c r="J17" i="5"/>
  <c r="J12" i="5"/>
  <c r="J89" i="5"/>
  <c r="E7" i="5"/>
  <c r="E85" i="5"/>
  <c r="J37" i="4"/>
  <c r="J36" i="4"/>
  <c r="AY97" i="1"/>
  <c r="J35" i="4"/>
  <c r="AX97" i="1"/>
  <c r="BI237" i="4"/>
  <c r="BH237" i="4"/>
  <c r="BG237" i="4"/>
  <c r="BE237" i="4"/>
  <c r="T237" i="4"/>
  <c r="R237" i="4"/>
  <c r="P237" i="4"/>
  <c r="BI234" i="4"/>
  <c r="BH234" i="4"/>
  <c r="BG234" i="4"/>
  <c r="BE234" i="4"/>
  <c r="T234" i="4"/>
  <c r="R234" i="4"/>
  <c r="P234" i="4"/>
  <c r="BI231" i="4"/>
  <c r="BH231" i="4"/>
  <c r="BG231" i="4"/>
  <c r="BE231" i="4"/>
  <c r="T231" i="4"/>
  <c r="R231" i="4"/>
  <c r="P231" i="4"/>
  <c r="BI225" i="4"/>
  <c r="BH225" i="4"/>
  <c r="BG225" i="4"/>
  <c r="BE225" i="4"/>
  <c r="T225" i="4"/>
  <c r="T224" i="4"/>
  <c r="R225" i="4"/>
  <c r="R224" i="4"/>
  <c r="P225" i="4"/>
  <c r="P224" i="4"/>
  <c r="BI223" i="4"/>
  <c r="BH223" i="4"/>
  <c r="BG223" i="4"/>
  <c r="BE223" i="4"/>
  <c r="T223" i="4"/>
  <c r="R223" i="4"/>
  <c r="P223" i="4"/>
  <c r="BI220" i="4"/>
  <c r="BH220" i="4"/>
  <c r="BG220" i="4"/>
  <c r="BE220" i="4"/>
  <c r="T220" i="4"/>
  <c r="R220" i="4"/>
  <c r="P220" i="4"/>
  <c r="BI218" i="4"/>
  <c r="BH218" i="4"/>
  <c r="BG218" i="4"/>
  <c r="BE218" i="4"/>
  <c r="T218" i="4"/>
  <c r="R218" i="4"/>
  <c r="P218" i="4"/>
  <c r="BI215" i="4"/>
  <c r="BH215" i="4"/>
  <c r="BG215" i="4"/>
  <c r="BE215" i="4"/>
  <c r="T215" i="4"/>
  <c r="R215" i="4"/>
  <c r="P215" i="4"/>
  <c r="BI212" i="4"/>
  <c r="BH212" i="4"/>
  <c r="BG212" i="4"/>
  <c r="BE212" i="4"/>
  <c r="T212" i="4"/>
  <c r="R212" i="4"/>
  <c r="P212" i="4"/>
  <c r="BI209" i="4"/>
  <c r="BH209" i="4"/>
  <c r="BG209" i="4"/>
  <c r="BE209" i="4"/>
  <c r="T209" i="4"/>
  <c r="R209" i="4"/>
  <c r="P209" i="4"/>
  <c r="BI206" i="4"/>
  <c r="BH206" i="4"/>
  <c r="BG206" i="4"/>
  <c r="BE206" i="4"/>
  <c r="T206" i="4"/>
  <c r="R206" i="4"/>
  <c r="P206" i="4"/>
  <c r="BI203" i="4"/>
  <c r="BH203" i="4"/>
  <c r="BG203" i="4"/>
  <c r="BE203" i="4"/>
  <c r="T203" i="4"/>
  <c r="R203" i="4"/>
  <c r="P203" i="4"/>
  <c r="BI200" i="4"/>
  <c r="BH200" i="4"/>
  <c r="BG200" i="4"/>
  <c r="BE200" i="4"/>
  <c r="T200" i="4"/>
  <c r="R200" i="4"/>
  <c r="P200" i="4"/>
  <c r="BI197" i="4"/>
  <c r="BH197" i="4"/>
  <c r="BG197" i="4"/>
  <c r="BE197" i="4"/>
  <c r="T197" i="4"/>
  <c r="R197" i="4"/>
  <c r="P197" i="4"/>
  <c r="BI194" i="4"/>
  <c r="BH194" i="4"/>
  <c r="BG194" i="4"/>
  <c r="BE194" i="4"/>
  <c r="T194" i="4"/>
  <c r="R194" i="4"/>
  <c r="P194" i="4"/>
  <c r="BI191" i="4"/>
  <c r="BH191" i="4"/>
  <c r="BG191" i="4"/>
  <c r="BE191" i="4"/>
  <c r="T191" i="4"/>
  <c r="R191" i="4"/>
  <c r="P191" i="4"/>
  <c r="BI188" i="4"/>
  <c r="BH188" i="4"/>
  <c r="BG188" i="4"/>
  <c r="BE188" i="4"/>
  <c r="T188" i="4"/>
  <c r="R188" i="4"/>
  <c r="P188" i="4"/>
  <c r="BI185" i="4"/>
  <c r="BH185" i="4"/>
  <c r="BG185" i="4"/>
  <c r="BE185" i="4"/>
  <c r="T185" i="4"/>
  <c r="R185" i="4"/>
  <c r="P185" i="4"/>
  <c r="BI182" i="4"/>
  <c r="BH182" i="4"/>
  <c r="BG182" i="4"/>
  <c r="BE182" i="4"/>
  <c r="T182" i="4"/>
  <c r="R182" i="4"/>
  <c r="P182" i="4"/>
  <c r="BI179" i="4"/>
  <c r="BH179" i="4"/>
  <c r="BG179" i="4"/>
  <c r="BE179" i="4"/>
  <c r="T179" i="4"/>
  <c r="R179" i="4"/>
  <c r="P179" i="4"/>
  <c r="BI176" i="4"/>
  <c r="BH176" i="4"/>
  <c r="BG176" i="4"/>
  <c r="BE176" i="4"/>
  <c r="T176" i="4"/>
  <c r="R176" i="4"/>
  <c r="P176" i="4"/>
  <c r="BI173" i="4"/>
  <c r="BH173" i="4"/>
  <c r="BG173" i="4"/>
  <c r="BE173" i="4"/>
  <c r="T173" i="4"/>
  <c r="R173" i="4"/>
  <c r="P173" i="4"/>
  <c r="BI170" i="4"/>
  <c r="BH170" i="4"/>
  <c r="BG170" i="4"/>
  <c r="BE170" i="4"/>
  <c r="T170" i="4"/>
  <c r="R170" i="4"/>
  <c r="P170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1" i="4"/>
  <c r="BH161" i="4"/>
  <c r="BG161" i="4"/>
  <c r="BE161" i="4"/>
  <c r="T161" i="4"/>
  <c r="R161" i="4"/>
  <c r="P161" i="4"/>
  <c r="BI157" i="4"/>
  <c r="BH157" i="4"/>
  <c r="BG157" i="4"/>
  <c r="BE157" i="4"/>
  <c r="T157" i="4"/>
  <c r="R157" i="4"/>
  <c r="P157" i="4"/>
  <c r="BI154" i="4"/>
  <c r="BH154" i="4"/>
  <c r="BG154" i="4"/>
  <c r="BE154" i="4"/>
  <c r="T154" i="4"/>
  <c r="R154" i="4"/>
  <c r="P154" i="4"/>
  <c r="BI150" i="4"/>
  <c r="BH150" i="4"/>
  <c r="BG150" i="4"/>
  <c r="BE150" i="4"/>
  <c r="T150" i="4"/>
  <c r="R150" i="4"/>
  <c r="P150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1" i="4"/>
  <c r="BH141" i="4"/>
  <c r="BG141" i="4"/>
  <c r="BE141" i="4"/>
  <c r="T141" i="4"/>
  <c r="T140" i="4"/>
  <c r="R141" i="4"/>
  <c r="R140" i="4"/>
  <c r="P141" i="4"/>
  <c r="P140" i="4" s="1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0" i="4"/>
  <c r="BH130" i="4"/>
  <c r="BG130" i="4"/>
  <c r="BE130" i="4"/>
  <c r="T130" i="4"/>
  <c r="R130" i="4"/>
  <c r="P130" i="4"/>
  <c r="J124" i="4"/>
  <c r="J123" i="4"/>
  <c r="F123" i="4"/>
  <c r="F121" i="4"/>
  <c r="E119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85" i="4" s="1"/>
  <c r="J37" i="3"/>
  <c r="J36" i="3"/>
  <c r="AY96" i="1"/>
  <c r="J35" i="3"/>
  <c r="AX96" i="1" s="1"/>
  <c r="BI266" i="3"/>
  <c r="BH266" i="3"/>
  <c r="BG266" i="3"/>
  <c r="BE266" i="3"/>
  <c r="T266" i="3"/>
  <c r="R266" i="3"/>
  <c r="P266" i="3"/>
  <c r="BI263" i="3"/>
  <c r="BH263" i="3"/>
  <c r="BG263" i="3"/>
  <c r="BE263" i="3"/>
  <c r="T263" i="3"/>
  <c r="R263" i="3"/>
  <c r="P263" i="3"/>
  <c r="BI260" i="3"/>
  <c r="BH260" i="3"/>
  <c r="BG260" i="3"/>
  <c r="BE260" i="3"/>
  <c r="T260" i="3"/>
  <c r="R260" i="3"/>
  <c r="P260" i="3"/>
  <c r="BI254" i="3"/>
  <c r="BH254" i="3"/>
  <c r="BG254" i="3"/>
  <c r="BE254" i="3"/>
  <c r="T254" i="3"/>
  <c r="T253" i="3"/>
  <c r="R254" i="3"/>
  <c r="R253" i="3"/>
  <c r="P254" i="3"/>
  <c r="P253" i="3"/>
  <c r="BI252" i="3"/>
  <c r="BH252" i="3"/>
  <c r="BG252" i="3"/>
  <c r="BE252" i="3"/>
  <c r="T252" i="3"/>
  <c r="R252" i="3"/>
  <c r="P252" i="3"/>
  <c r="BI249" i="3"/>
  <c r="BH249" i="3"/>
  <c r="BG249" i="3"/>
  <c r="BE249" i="3"/>
  <c r="T249" i="3"/>
  <c r="R249" i="3"/>
  <c r="P249" i="3"/>
  <c r="BI247" i="3"/>
  <c r="BH247" i="3"/>
  <c r="BG247" i="3"/>
  <c r="BE247" i="3"/>
  <c r="T247" i="3"/>
  <c r="R247" i="3"/>
  <c r="P247" i="3"/>
  <c r="BI244" i="3"/>
  <c r="BH244" i="3"/>
  <c r="BG244" i="3"/>
  <c r="BE244" i="3"/>
  <c r="T244" i="3"/>
  <c r="R244" i="3"/>
  <c r="P244" i="3"/>
  <c r="BI241" i="3"/>
  <c r="BH241" i="3"/>
  <c r="BG241" i="3"/>
  <c r="BE241" i="3"/>
  <c r="T241" i="3"/>
  <c r="R241" i="3"/>
  <c r="P241" i="3"/>
  <c r="BI238" i="3"/>
  <c r="BH238" i="3"/>
  <c r="BG238" i="3"/>
  <c r="BE238" i="3"/>
  <c r="T238" i="3"/>
  <c r="R238" i="3"/>
  <c r="P238" i="3"/>
  <c r="BI235" i="3"/>
  <c r="BH235" i="3"/>
  <c r="BG235" i="3"/>
  <c r="BE235" i="3"/>
  <c r="T235" i="3"/>
  <c r="R235" i="3"/>
  <c r="P235" i="3"/>
  <c r="BI232" i="3"/>
  <c r="BH232" i="3"/>
  <c r="BG232" i="3"/>
  <c r="BE232" i="3"/>
  <c r="T232" i="3"/>
  <c r="R232" i="3"/>
  <c r="P232" i="3"/>
  <c r="BI229" i="3"/>
  <c r="BH229" i="3"/>
  <c r="BG229" i="3"/>
  <c r="BE229" i="3"/>
  <c r="T229" i="3"/>
  <c r="R229" i="3"/>
  <c r="P229" i="3"/>
  <c r="BI226" i="3"/>
  <c r="BH226" i="3"/>
  <c r="BG226" i="3"/>
  <c r="BE226" i="3"/>
  <c r="T226" i="3"/>
  <c r="R226" i="3"/>
  <c r="P226" i="3"/>
  <c r="BI223" i="3"/>
  <c r="BH223" i="3"/>
  <c r="BG223" i="3"/>
  <c r="BE223" i="3"/>
  <c r="T223" i="3"/>
  <c r="R223" i="3"/>
  <c r="P223" i="3"/>
  <c r="BI220" i="3"/>
  <c r="BH220" i="3"/>
  <c r="BG220" i="3"/>
  <c r="BE220" i="3"/>
  <c r="T220" i="3"/>
  <c r="R220" i="3"/>
  <c r="P220" i="3"/>
  <c r="BI217" i="3"/>
  <c r="BH217" i="3"/>
  <c r="BG217" i="3"/>
  <c r="BE217" i="3"/>
  <c r="T217" i="3"/>
  <c r="R217" i="3"/>
  <c r="P217" i="3"/>
  <c r="BI214" i="3"/>
  <c r="BH214" i="3"/>
  <c r="BG214" i="3"/>
  <c r="BE214" i="3"/>
  <c r="T214" i="3"/>
  <c r="R214" i="3"/>
  <c r="P214" i="3"/>
  <c r="BI211" i="3"/>
  <c r="BH211" i="3"/>
  <c r="BG211" i="3"/>
  <c r="BE211" i="3"/>
  <c r="T211" i="3"/>
  <c r="R211" i="3"/>
  <c r="P211" i="3"/>
  <c r="BI208" i="3"/>
  <c r="BH208" i="3"/>
  <c r="BG208" i="3"/>
  <c r="BE208" i="3"/>
  <c r="T208" i="3"/>
  <c r="R208" i="3"/>
  <c r="P208" i="3"/>
  <c r="BI205" i="3"/>
  <c r="BH205" i="3"/>
  <c r="BG205" i="3"/>
  <c r="BE205" i="3"/>
  <c r="T205" i="3"/>
  <c r="R205" i="3"/>
  <c r="P205" i="3"/>
  <c r="BI202" i="3"/>
  <c r="BH202" i="3"/>
  <c r="BG202" i="3"/>
  <c r="BE202" i="3"/>
  <c r="T202" i="3"/>
  <c r="R202" i="3"/>
  <c r="P202" i="3"/>
  <c r="BI199" i="3"/>
  <c r="BH199" i="3"/>
  <c r="BG199" i="3"/>
  <c r="BE199" i="3"/>
  <c r="T199" i="3"/>
  <c r="R199" i="3"/>
  <c r="P199" i="3"/>
  <c r="BI196" i="3"/>
  <c r="BH196" i="3"/>
  <c r="BG196" i="3"/>
  <c r="BE196" i="3"/>
  <c r="T196" i="3"/>
  <c r="R196" i="3"/>
  <c r="P196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88" i="3"/>
  <c r="BH188" i="3"/>
  <c r="BG188" i="3"/>
  <c r="BE188" i="3"/>
  <c r="T188" i="3"/>
  <c r="R188" i="3"/>
  <c r="P188" i="3"/>
  <c r="BI185" i="3"/>
  <c r="BH185" i="3"/>
  <c r="BG185" i="3"/>
  <c r="BE185" i="3"/>
  <c r="T185" i="3"/>
  <c r="R185" i="3"/>
  <c r="P185" i="3"/>
  <c r="BI181" i="3"/>
  <c r="BH181" i="3"/>
  <c r="BG181" i="3"/>
  <c r="BE181" i="3"/>
  <c r="T181" i="3"/>
  <c r="R181" i="3"/>
  <c r="P181" i="3"/>
  <c r="BI177" i="3"/>
  <c r="BH177" i="3"/>
  <c r="BG177" i="3"/>
  <c r="BE177" i="3"/>
  <c r="T177" i="3"/>
  <c r="R177" i="3"/>
  <c r="P177" i="3"/>
  <c r="BI174" i="3"/>
  <c r="BH174" i="3"/>
  <c r="BG174" i="3"/>
  <c r="BE174" i="3"/>
  <c r="T174" i="3"/>
  <c r="R174" i="3"/>
  <c r="P174" i="3"/>
  <c r="BI170" i="3"/>
  <c r="BH170" i="3"/>
  <c r="BG170" i="3"/>
  <c r="BE170" i="3"/>
  <c r="T170" i="3"/>
  <c r="R170" i="3"/>
  <c r="P170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1" i="3"/>
  <c r="BH161" i="3"/>
  <c r="BG161" i="3"/>
  <c r="BE161" i="3"/>
  <c r="T161" i="3"/>
  <c r="T160" i="3"/>
  <c r="R161" i="3"/>
  <c r="R160" i="3" s="1"/>
  <c r="P161" i="3"/>
  <c r="P160" i="3" s="1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49" i="3"/>
  <c r="BH149" i="3"/>
  <c r="BG149" i="3"/>
  <c r="BE149" i="3"/>
  <c r="T149" i="3"/>
  <c r="R149" i="3"/>
  <c r="P149" i="3"/>
  <c r="BI145" i="3"/>
  <c r="BH145" i="3"/>
  <c r="BG145" i="3"/>
  <c r="BE145" i="3"/>
  <c r="T145" i="3"/>
  <c r="R145" i="3"/>
  <c r="P145" i="3"/>
  <c r="BI142" i="3"/>
  <c r="BH142" i="3"/>
  <c r="BG142" i="3"/>
  <c r="BE142" i="3"/>
  <c r="T142" i="3"/>
  <c r="R142" i="3"/>
  <c r="P142" i="3"/>
  <c r="BI139" i="3"/>
  <c r="BH139" i="3"/>
  <c r="BG139" i="3"/>
  <c r="BE139" i="3"/>
  <c r="T139" i="3"/>
  <c r="R139" i="3"/>
  <c r="P139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J126" i="3"/>
  <c r="J125" i="3"/>
  <c r="F125" i="3"/>
  <c r="F123" i="3"/>
  <c r="E121" i="3"/>
  <c r="J92" i="3"/>
  <c r="J91" i="3"/>
  <c r="F91" i="3"/>
  <c r="F89" i="3"/>
  <c r="E87" i="3"/>
  <c r="J18" i="3"/>
  <c r="E18" i="3"/>
  <c r="F126" i="3" s="1"/>
  <c r="J17" i="3"/>
  <c r="J12" i="3"/>
  <c r="J123" i="3"/>
  <c r="E7" i="3"/>
  <c r="E85" i="3" s="1"/>
  <c r="J37" i="2"/>
  <c r="J36" i="2"/>
  <c r="AY95" i="1" s="1"/>
  <c r="J35" i="2"/>
  <c r="AX95" i="1"/>
  <c r="BI335" i="2"/>
  <c r="BH335" i="2"/>
  <c r="BG335" i="2"/>
  <c r="BE335" i="2"/>
  <c r="T335" i="2"/>
  <c r="R335" i="2"/>
  <c r="P335" i="2"/>
  <c r="BI332" i="2"/>
  <c r="BH332" i="2"/>
  <c r="BG332" i="2"/>
  <c r="BE332" i="2"/>
  <c r="T332" i="2"/>
  <c r="R332" i="2"/>
  <c r="P332" i="2"/>
  <c r="BI329" i="2"/>
  <c r="BH329" i="2"/>
  <c r="BG329" i="2"/>
  <c r="BE329" i="2"/>
  <c r="T329" i="2"/>
  <c r="R329" i="2"/>
  <c r="P329" i="2"/>
  <c r="BI326" i="2"/>
  <c r="BH326" i="2"/>
  <c r="BG326" i="2"/>
  <c r="BE326" i="2"/>
  <c r="T326" i="2"/>
  <c r="R326" i="2"/>
  <c r="P326" i="2"/>
  <c r="BI321" i="2"/>
  <c r="BH321" i="2"/>
  <c r="BG321" i="2"/>
  <c r="BE321" i="2"/>
  <c r="T321" i="2"/>
  <c r="R321" i="2"/>
  <c r="P321" i="2"/>
  <c r="BI313" i="2"/>
  <c r="BH313" i="2"/>
  <c r="BG313" i="2"/>
  <c r="BE313" i="2"/>
  <c r="T313" i="2"/>
  <c r="R313" i="2"/>
  <c r="P313" i="2"/>
  <c r="BI311" i="2"/>
  <c r="BH311" i="2"/>
  <c r="BG311" i="2"/>
  <c r="BE311" i="2"/>
  <c r="T311" i="2"/>
  <c r="R311" i="2"/>
  <c r="P311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302" i="2"/>
  <c r="BH302" i="2"/>
  <c r="BG302" i="2"/>
  <c r="BE302" i="2"/>
  <c r="T302" i="2"/>
  <c r="R302" i="2"/>
  <c r="P302" i="2"/>
  <c r="BI300" i="2"/>
  <c r="BH300" i="2"/>
  <c r="BG300" i="2"/>
  <c r="BE300" i="2"/>
  <c r="T300" i="2"/>
  <c r="R300" i="2"/>
  <c r="P300" i="2"/>
  <c r="BI297" i="2"/>
  <c r="BH297" i="2"/>
  <c r="BG297" i="2"/>
  <c r="BE297" i="2"/>
  <c r="T297" i="2"/>
  <c r="R297" i="2"/>
  <c r="P297" i="2"/>
  <c r="BI294" i="2"/>
  <c r="BH294" i="2"/>
  <c r="BG294" i="2"/>
  <c r="BE294" i="2"/>
  <c r="T294" i="2"/>
  <c r="R294" i="2"/>
  <c r="P294" i="2"/>
  <c r="BI291" i="2"/>
  <c r="BH291" i="2"/>
  <c r="BG291" i="2"/>
  <c r="BE291" i="2"/>
  <c r="T291" i="2"/>
  <c r="R291" i="2"/>
  <c r="P291" i="2"/>
  <c r="BI288" i="2"/>
  <c r="BH288" i="2"/>
  <c r="BG288" i="2"/>
  <c r="BE288" i="2"/>
  <c r="T288" i="2"/>
  <c r="R288" i="2"/>
  <c r="P288" i="2"/>
  <c r="BI285" i="2"/>
  <c r="BH285" i="2"/>
  <c r="BG285" i="2"/>
  <c r="BE285" i="2"/>
  <c r="T285" i="2"/>
  <c r="R285" i="2"/>
  <c r="P285" i="2"/>
  <c r="BI281" i="2"/>
  <c r="BH281" i="2"/>
  <c r="BG281" i="2"/>
  <c r="BE281" i="2"/>
  <c r="T281" i="2"/>
  <c r="R281" i="2"/>
  <c r="P281" i="2"/>
  <c r="BI277" i="2"/>
  <c r="BH277" i="2"/>
  <c r="BG277" i="2"/>
  <c r="BE277" i="2"/>
  <c r="T277" i="2"/>
  <c r="R277" i="2"/>
  <c r="P277" i="2"/>
  <c r="BI274" i="2"/>
  <c r="BH274" i="2"/>
  <c r="BG274" i="2"/>
  <c r="BE274" i="2"/>
  <c r="T274" i="2"/>
  <c r="R274" i="2"/>
  <c r="P274" i="2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R268" i="2"/>
  <c r="P268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R262" i="2"/>
  <c r="P262" i="2"/>
  <c r="BI259" i="2"/>
  <c r="BH259" i="2"/>
  <c r="BG259" i="2"/>
  <c r="BE259" i="2"/>
  <c r="T259" i="2"/>
  <c r="R259" i="2"/>
  <c r="P259" i="2"/>
  <c r="BI256" i="2"/>
  <c r="BH256" i="2"/>
  <c r="BG256" i="2"/>
  <c r="BE256" i="2"/>
  <c r="T256" i="2"/>
  <c r="R256" i="2"/>
  <c r="P256" i="2"/>
  <c r="BI253" i="2"/>
  <c r="BH253" i="2"/>
  <c r="BG253" i="2"/>
  <c r="BE253" i="2"/>
  <c r="T253" i="2"/>
  <c r="R253" i="2"/>
  <c r="P253" i="2"/>
  <c r="BI250" i="2"/>
  <c r="BH250" i="2"/>
  <c r="BG250" i="2"/>
  <c r="BE250" i="2"/>
  <c r="T250" i="2"/>
  <c r="R250" i="2"/>
  <c r="P250" i="2"/>
  <c r="BI247" i="2"/>
  <c r="BH247" i="2"/>
  <c r="BG247" i="2"/>
  <c r="BE247" i="2"/>
  <c r="T247" i="2"/>
  <c r="R247" i="2"/>
  <c r="P247" i="2"/>
  <c r="BI244" i="2"/>
  <c r="BH244" i="2"/>
  <c r="BG244" i="2"/>
  <c r="BE244" i="2"/>
  <c r="T244" i="2"/>
  <c r="R244" i="2"/>
  <c r="P244" i="2"/>
  <c r="BI241" i="2"/>
  <c r="BH241" i="2"/>
  <c r="BG241" i="2"/>
  <c r="BE241" i="2"/>
  <c r="T241" i="2"/>
  <c r="R241" i="2"/>
  <c r="P241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3" i="2"/>
  <c r="BH233" i="2"/>
  <c r="BG233" i="2"/>
  <c r="BE233" i="2"/>
  <c r="T233" i="2"/>
  <c r="R233" i="2"/>
  <c r="P233" i="2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3" i="2"/>
  <c r="BH223" i="2"/>
  <c r="BG223" i="2"/>
  <c r="BE223" i="2"/>
  <c r="T223" i="2"/>
  <c r="R223" i="2"/>
  <c r="P223" i="2"/>
  <c r="BI220" i="2"/>
  <c r="BH220" i="2"/>
  <c r="BG220" i="2"/>
  <c r="BE220" i="2"/>
  <c r="T220" i="2"/>
  <c r="R220" i="2"/>
  <c r="P220" i="2"/>
  <c r="BI217" i="2"/>
  <c r="BH217" i="2"/>
  <c r="BG217" i="2"/>
  <c r="BE217" i="2"/>
  <c r="T217" i="2"/>
  <c r="R217" i="2"/>
  <c r="P217" i="2"/>
  <c r="BI213" i="2"/>
  <c r="BH213" i="2"/>
  <c r="BG213" i="2"/>
  <c r="BE213" i="2"/>
  <c r="T213" i="2"/>
  <c r="R213" i="2"/>
  <c r="P213" i="2"/>
  <c r="BI210" i="2"/>
  <c r="BH210" i="2"/>
  <c r="BG210" i="2"/>
  <c r="BE210" i="2"/>
  <c r="T210" i="2"/>
  <c r="R210" i="2"/>
  <c r="P210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199" i="2"/>
  <c r="BH199" i="2"/>
  <c r="BG199" i="2"/>
  <c r="BE199" i="2"/>
  <c r="T199" i="2"/>
  <c r="R199" i="2"/>
  <c r="P199" i="2"/>
  <c r="BI196" i="2"/>
  <c r="BH196" i="2"/>
  <c r="BG196" i="2"/>
  <c r="BE196" i="2"/>
  <c r="T196" i="2"/>
  <c r="R196" i="2"/>
  <c r="P196" i="2"/>
  <c r="BI192" i="2"/>
  <c r="BH192" i="2"/>
  <c r="BG192" i="2"/>
  <c r="BE192" i="2"/>
  <c r="T192" i="2"/>
  <c r="R192" i="2"/>
  <c r="P192" i="2"/>
  <c r="BI189" i="2"/>
  <c r="BH189" i="2"/>
  <c r="BG189" i="2"/>
  <c r="BE189" i="2"/>
  <c r="T189" i="2"/>
  <c r="R189" i="2"/>
  <c r="P189" i="2"/>
  <c r="BI185" i="2"/>
  <c r="BH185" i="2"/>
  <c r="BG185" i="2"/>
  <c r="BE185" i="2"/>
  <c r="T185" i="2"/>
  <c r="R185" i="2"/>
  <c r="P185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T172" i="2"/>
  <c r="R173" i="2"/>
  <c r="R172" i="2"/>
  <c r="P173" i="2"/>
  <c r="P172" i="2" s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92" i="2" s="1"/>
  <c r="J17" i="2"/>
  <c r="J12" i="2"/>
  <c r="J89" i="2" s="1"/>
  <c r="E7" i="2"/>
  <c r="E119" i="2" s="1"/>
  <c r="L90" i="1"/>
  <c r="AM90" i="1"/>
  <c r="AM89" i="1"/>
  <c r="L89" i="1"/>
  <c r="AM87" i="1"/>
  <c r="L87" i="1"/>
  <c r="L85" i="1"/>
  <c r="L84" i="1"/>
  <c r="BK305" i="2"/>
  <c r="J157" i="3"/>
  <c r="J161" i="3"/>
  <c r="BK254" i="3"/>
  <c r="J164" i="3"/>
  <c r="J141" i="4"/>
  <c r="J137" i="4"/>
  <c r="J179" i="4"/>
  <c r="J215" i="4"/>
  <c r="J176" i="4"/>
  <c r="BK206" i="4"/>
  <c r="BK148" i="5"/>
  <c r="J183" i="5"/>
  <c r="J133" i="5"/>
  <c r="BK214" i="5"/>
  <c r="J136" i="5"/>
  <c r="J135" i="5"/>
  <c r="J131" i="5"/>
  <c r="BK165" i="5"/>
  <c r="J214" i="5"/>
  <c r="J189" i="5"/>
  <c r="BK133" i="5"/>
  <c r="BK204" i="5"/>
  <c r="J168" i="5"/>
  <c r="BK143" i="5"/>
  <c r="J335" i="2"/>
  <c r="J288" i="2"/>
  <c r="J300" i="2"/>
  <c r="J220" i="2"/>
  <c r="BK285" i="2"/>
  <c r="J143" i="2"/>
  <c r="J167" i="2"/>
  <c r="BK247" i="2"/>
  <c r="BK169" i="2"/>
  <c r="BK223" i="2"/>
  <c r="BK274" i="2"/>
  <c r="BK153" i="2"/>
  <c r="BK208" i="3"/>
  <c r="J139" i="3"/>
  <c r="BK139" i="5"/>
  <c r="J155" i="5"/>
  <c r="J140" i="2"/>
  <c r="J294" i="2"/>
  <c r="J199" i="2"/>
  <c r="BK250" i="2"/>
  <c r="J218" i="4"/>
  <c r="BK133" i="4"/>
  <c r="BK177" i="5"/>
  <c r="J201" i="5"/>
  <c r="J321" i="2"/>
  <c r="BK297" i="2"/>
  <c r="BK146" i="2"/>
  <c r="BK308" i="2"/>
  <c r="BK271" i="2"/>
  <c r="J210" i="2"/>
  <c r="J176" i="2"/>
  <c r="BK132" i="2"/>
  <c r="BK167" i="2"/>
  <c r="BK259" i="2"/>
  <c r="BK150" i="2"/>
  <c r="J241" i="2"/>
  <c r="BK217" i="2"/>
  <c r="J177" i="2"/>
  <c r="BK140" i="2"/>
  <c r="J305" i="2"/>
  <c r="J236" i="2"/>
  <c r="BK179" i="2"/>
  <c r="BK164" i="2"/>
  <c r="J281" i="2"/>
  <c r="J233" i="2"/>
  <c r="BK291" i="2"/>
  <c r="J308" i="2"/>
  <c r="J238" i="2"/>
  <c r="BK238" i="2"/>
  <c r="J164" i="2"/>
  <c r="BK252" i="3"/>
  <c r="BK217" i="3"/>
  <c r="BK174" i="3"/>
  <c r="BK220" i="3"/>
  <c r="BK247" i="3"/>
  <c r="BK196" i="3"/>
  <c r="J165" i="3"/>
  <c r="J235" i="3"/>
  <c r="J156" i="3"/>
  <c r="BK241" i="3"/>
  <c r="J226" i="3"/>
  <c r="BK158" i="3"/>
  <c r="J244" i="3"/>
  <c r="BK149" i="3"/>
  <c r="J208" i="3"/>
  <c r="BK203" i="4"/>
  <c r="BK198" i="5"/>
  <c r="J192" i="5"/>
  <c r="J313" i="2"/>
  <c r="BK206" i="2"/>
  <c r="BK313" i="2"/>
  <c r="BK335" i="2"/>
  <c r="BK302" i="2"/>
  <c r="J274" i="2"/>
  <c r="BK233" i="2"/>
  <c r="BK189" i="2"/>
  <c r="J146" i="2"/>
  <c r="J244" i="2"/>
  <c r="J262" i="2"/>
  <c r="J153" i="2"/>
  <c r="J134" i="2"/>
  <c r="J253" i="2"/>
  <c r="J223" i="2"/>
  <c r="BK185" i="2"/>
  <c r="BK161" i="2"/>
  <c r="BK326" i="2"/>
  <c r="BK241" i="2"/>
  <c r="J182" i="2"/>
  <c r="BK165" i="2"/>
  <c r="BK159" i="2"/>
  <c r="J326" i="2"/>
  <c r="BK192" i="2"/>
  <c r="J329" i="2"/>
  <c r="BK196" i="2"/>
  <c r="BK294" i="2"/>
  <c r="BK256" i="2"/>
  <c r="J189" i="2"/>
  <c r="J166" i="2"/>
  <c r="J247" i="3"/>
  <c r="J185" i="3"/>
  <c r="J132" i="3"/>
  <c r="J266" i="3"/>
  <c r="BK235" i="3"/>
  <c r="BK170" i="3"/>
  <c r="J238" i="3"/>
  <c r="J191" i="3"/>
  <c r="BK159" i="3"/>
  <c r="BK260" i="3"/>
  <c r="J170" i="3"/>
  <c r="BK142" i="3"/>
  <c r="J211" i="3"/>
  <c r="J167" i="3"/>
  <c r="BK132" i="3"/>
  <c r="BK185" i="4"/>
  <c r="BK218" i="4"/>
  <c r="BK167" i="4"/>
  <c r="J182" i="4"/>
  <c r="J139" i="4"/>
  <c r="BK154" i="4"/>
  <c r="J134" i="4"/>
  <c r="BK134" i="4"/>
  <c r="BK197" i="4"/>
  <c r="J225" i="4"/>
  <c r="BK182" i="4"/>
  <c r="J154" i="4"/>
  <c r="BK130" i="4"/>
  <c r="BK195" i="5"/>
  <c r="J177" i="5"/>
  <c r="BK300" i="2"/>
  <c r="BK135" i="2"/>
  <c r="BK268" i="2"/>
  <c r="J250" i="2"/>
  <c r="BK137" i="2"/>
  <c r="BK173" i="2"/>
  <c r="J268" i="2"/>
  <c r="BK143" i="2"/>
  <c r="BK166" i="2"/>
  <c r="J217" i="2"/>
  <c r="J196" i="2"/>
  <c r="J263" i="3"/>
  <c r="J241" i="3"/>
  <c r="J158" i="3"/>
  <c r="BK232" i="3"/>
  <c r="BK153" i="3"/>
  <c r="J214" i="3"/>
  <c r="J232" i="3"/>
  <c r="BK229" i="3"/>
  <c r="BK188" i="3"/>
  <c r="J142" i="3"/>
  <c r="BK139" i="4"/>
  <c r="BK194" i="4"/>
  <c r="J165" i="4"/>
  <c r="BK200" i="4"/>
  <c r="BK183" i="5"/>
  <c r="J142" i="5"/>
  <c r="J159" i="5"/>
  <c r="BK311" i="2"/>
  <c r="BK321" i="2"/>
  <c r="BK262" i="2"/>
  <c r="J165" i="2"/>
  <c r="BK253" i="2"/>
  <c r="J156" i="2"/>
  <c r="BK227" i="2"/>
  <c r="J160" i="2"/>
  <c r="J332" i="2"/>
  <c r="J302" i="2"/>
  <c r="J179" i="2"/>
  <c r="BK249" i="3"/>
  <c r="BK161" i="3"/>
  <c r="J249" i="3"/>
  <c r="BK185" i="3"/>
  <c r="BK193" i="3"/>
  <c r="BK202" i="3"/>
  <c r="J199" i="3"/>
  <c r="J159" i="3"/>
  <c r="J174" i="3"/>
  <c r="J237" i="4"/>
  <c r="BK137" i="4"/>
  <c r="BK215" i="4"/>
  <c r="BK157" i="4"/>
  <c r="J173" i="4"/>
  <c r="J234" i="4"/>
  <c r="BK225" i="4"/>
  <c r="BK170" i="4"/>
  <c r="J195" i="5"/>
  <c r="BK168" i="5"/>
  <c r="BK132" i="5"/>
  <c r="BK135" i="5"/>
  <c r="BK152" i="5"/>
  <c r="BK201" i="5"/>
  <c r="BK131" i="5"/>
  <c r="BK136" i="5"/>
  <c r="J171" i="5"/>
  <c r="BK142" i="5"/>
  <c r="J186" i="5"/>
  <c r="J128" i="5"/>
  <c r="J209" i="5"/>
  <c r="J165" i="5"/>
  <c r="J148" i="5"/>
  <c r="BK329" i="2"/>
  <c r="BK203" i="2"/>
  <c r="AS94" i="1"/>
  <c r="J311" i="2"/>
  <c r="BK281" i="2"/>
  <c r="J213" i="2"/>
  <c r="BK168" i="2"/>
  <c r="J259" i="2"/>
  <c r="BK265" i="2"/>
  <c r="BK177" i="2"/>
  <c r="J271" i="2"/>
  <c r="BK230" i="2"/>
  <c r="J206" i="2"/>
  <c r="BK163" i="2"/>
  <c r="BK133" i="2"/>
  <c r="J277" i="2"/>
  <c r="J185" i="2"/>
  <c r="J150" i="2"/>
  <c r="BK244" i="2"/>
  <c r="BK134" i="2"/>
  <c r="J227" i="2"/>
  <c r="J132" i="2"/>
  <c r="J285" i="2"/>
  <c r="J230" i="2"/>
  <c r="J168" i="2"/>
  <c r="J159" i="2"/>
  <c r="J220" i="3"/>
  <c r="BK191" i="3"/>
  <c r="J136" i="3"/>
  <c r="J254" i="3"/>
  <c r="J202" i="3"/>
  <c r="BK167" i="3"/>
  <c r="BK244" i="3"/>
  <c r="J188" i="3"/>
  <c r="J153" i="3"/>
  <c r="BK266" i="3"/>
  <c r="J205" i="3"/>
  <c r="BK263" i="3"/>
  <c r="BK152" i="3"/>
  <c r="BK199" i="3"/>
  <c r="J152" i="3"/>
  <c r="BK234" i="4"/>
  <c r="BK150" i="4"/>
  <c r="J191" i="4"/>
  <c r="J203" i="4"/>
  <c r="BK165" i="4"/>
  <c r="J197" i="4"/>
  <c r="BK161" i="4"/>
  <c r="J145" i="4"/>
  <c r="BK212" i="4"/>
  <c r="J147" i="4"/>
  <c r="BK209" i="4"/>
  <c r="J130" i="4"/>
  <c r="J138" i="4"/>
  <c r="BK191" i="4"/>
  <c r="J170" i="4"/>
  <c r="BK141" i="4"/>
  <c r="BK147" i="4"/>
  <c r="BK171" i="5"/>
  <c r="BK137" i="5"/>
  <c r="BK209" i="5"/>
  <c r="BK155" i="5"/>
  <c r="J207" i="5"/>
  <c r="BK145" i="5"/>
  <c r="BK212" i="5"/>
  <c r="J174" i="5"/>
  <c r="BK163" i="5"/>
  <c r="BK207" i="5"/>
  <c r="J139" i="5"/>
  <c r="J212" i="5"/>
  <c r="BK180" i="5"/>
  <c r="J152" i="5"/>
  <c r="J196" i="3"/>
  <c r="J231" i="4"/>
  <c r="J135" i="4"/>
  <c r="BK186" i="5"/>
  <c r="J218" i="5"/>
  <c r="BK332" i="2"/>
  <c r="BK182" i="2"/>
  <c r="J291" i="2"/>
  <c r="BK156" i="2"/>
  <c r="J256" i="2"/>
  <c r="BK210" i="2"/>
  <c r="J297" i="2"/>
  <c r="BK220" i="2"/>
  <c r="J169" i="2"/>
  <c r="J163" i="2"/>
  <c r="BK226" i="3"/>
  <c r="BK181" i="3"/>
  <c r="J154" i="3"/>
  <c r="J260" i="3"/>
  <c r="BK211" i="3"/>
  <c r="J177" i="3"/>
  <c r="BK154" i="3"/>
  <c r="J223" i="3"/>
  <c r="BK177" i="3"/>
  <c r="J229" i="3"/>
  <c r="BK145" i="3"/>
  <c r="BK157" i="3"/>
  <c r="BK156" i="3"/>
  <c r="BK223" i="3"/>
  <c r="J181" i="3"/>
  <c r="J145" i="3"/>
  <c r="BK220" i="4"/>
  <c r="J206" i="4"/>
  <c r="J212" i="4"/>
  <c r="J157" i="4"/>
  <c r="BK188" i="4"/>
  <c r="J150" i="4"/>
  <c r="J209" i="4"/>
  <c r="J223" i="4"/>
  <c r="J185" i="4"/>
  <c r="J133" i="4"/>
  <c r="BK179" i="4"/>
  <c r="BK144" i="4"/>
  <c r="BK237" i="4"/>
  <c r="BK160" i="2"/>
  <c r="J161" i="2"/>
  <c r="BK214" i="3"/>
  <c r="BK136" i="3"/>
  <c r="J193" i="3"/>
  <c r="BK164" i="3"/>
  <c r="BK133" i="3"/>
  <c r="BK139" i="3"/>
  <c r="BK134" i="3"/>
  <c r="J149" i="3"/>
  <c r="J188" i="4"/>
  <c r="BK231" i="4"/>
  <c r="BK176" i="4"/>
  <c r="J220" i="4"/>
  <c r="BK223" i="4"/>
  <c r="J200" i="4"/>
  <c r="J167" i="4"/>
  <c r="BK174" i="5"/>
  <c r="J145" i="5"/>
  <c r="BK128" i="5"/>
  <c r="J143" i="5"/>
  <c r="BK159" i="5"/>
  <c r="J204" i="5"/>
  <c r="BK189" i="5"/>
  <c r="BK218" i="5"/>
  <c r="J180" i="5"/>
  <c r="J163" i="5"/>
  <c r="BK192" i="5"/>
  <c r="J137" i="5"/>
  <c r="BK213" i="2"/>
  <c r="BK277" i="2"/>
  <c r="BK288" i="2"/>
  <c r="BK199" i="2"/>
  <c r="J265" i="2"/>
  <c r="J247" i="2"/>
  <c r="J133" i="2"/>
  <c r="J192" i="2"/>
  <c r="J135" i="2"/>
  <c r="J203" i="2"/>
  <c r="BK176" i="2"/>
  <c r="BK236" i="2"/>
  <c r="J173" i="2"/>
  <c r="J137" i="2"/>
  <c r="BK205" i="3"/>
  <c r="J252" i="3"/>
  <c r="J133" i="3"/>
  <c r="BK238" i="3"/>
  <c r="J217" i="3"/>
  <c r="BK165" i="3"/>
  <c r="J134" i="3"/>
  <c r="BK173" i="4"/>
  <c r="BK145" i="4"/>
  <c r="BK138" i="4"/>
  <c r="BK135" i="4"/>
  <c r="J144" i="4"/>
  <c r="J161" i="4"/>
  <c r="J194" i="4"/>
  <c r="J132" i="5"/>
  <c r="J198" i="5"/>
  <c r="T178" i="2" l="1"/>
  <c r="R312" i="2"/>
  <c r="R135" i="3"/>
  <c r="T192" i="3"/>
  <c r="T248" i="3"/>
  <c r="P259" i="3"/>
  <c r="P258" i="3"/>
  <c r="T129" i="4"/>
  <c r="T128" i="4" s="1"/>
  <c r="R143" i="4"/>
  <c r="R142" i="4" s="1"/>
  <c r="P166" i="4"/>
  <c r="R219" i="4"/>
  <c r="R230" i="4"/>
  <c r="R229" i="4" s="1"/>
  <c r="R131" i="2"/>
  <c r="R178" i="2"/>
  <c r="P312" i="2"/>
  <c r="P148" i="3"/>
  <c r="BK163" i="3"/>
  <c r="J163" i="3"/>
  <c r="J103" i="3" s="1"/>
  <c r="R163" i="3"/>
  <c r="R162" i="3" s="1"/>
  <c r="R166" i="3"/>
  <c r="BK248" i="3"/>
  <c r="J248" i="3" s="1"/>
  <c r="J106" i="3" s="1"/>
  <c r="T259" i="3"/>
  <c r="T258" i="3"/>
  <c r="R166" i="4"/>
  <c r="BK144" i="5"/>
  <c r="J144" i="5"/>
  <c r="J102" i="5"/>
  <c r="R136" i="2"/>
  <c r="P149" i="2"/>
  <c r="BK175" i="2"/>
  <c r="J175" i="2"/>
  <c r="J103" i="2" s="1"/>
  <c r="BK237" i="2"/>
  <c r="J237" i="2" s="1"/>
  <c r="J105" i="2" s="1"/>
  <c r="R301" i="2"/>
  <c r="BK325" i="2"/>
  <c r="J325" i="2"/>
  <c r="J109" i="2"/>
  <c r="T135" i="3"/>
  <c r="P192" i="3"/>
  <c r="R144" i="5"/>
  <c r="P131" i="2"/>
  <c r="P178" i="2"/>
  <c r="BK301" i="2"/>
  <c r="J301" i="2" s="1"/>
  <c r="J106" i="2" s="1"/>
  <c r="T325" i="2"/>
  <c r="T324" i="2"/>
  <c r="R131" i="3"/>
  <c r="T146" i="4"/>
  <c r="P141" i="5"/>
  <c r="BK136" i="2"/>
  <c r="J136" i="2" s="1"/>
  <c r="J99" i="2" s="1"/>
  <c r="BK149" i="2"/>
  <c r="J149" i="2"/>
  <c r="J100" i="2" s="1"/>
  <c r="P237" i="2"/>
  <c r="BK312" i="2"/>
  <c r="J312" i="2"/>
  <c r="J107" i="2"/>
  <c r="R325" i="2"/>
  <c r="R324" i="2" s="1"/>
  <c r="BK148" i="3"/>
  <c r="J148" i="3" s="1"/>
  <c r="J100" i="3" s="1"/>
  <c r="BK166" i="3"/>
  <c r="BK164" i="5"/>
  <c r="J164" i="5" s="1"/>
  <c r="J103" i="5" s="1"/>
  <c r="P131" i="3"/>
  <c r="T148" i="3"/>
  <c r="P163" i="3"/>
  <c r="T163" i="3"/>
  <c r="T166" i="3"/>
  <c r="P248" i="3"/>
  <c r="R259" i="3"/>
  <c r="R258" i="3"/>
  <c r="R146" i="4"/>
  <c r="T219" i="4"/>
  <c r="P144" i="5"/>
  <c r="T208" i="5"/>
  <c r="BK131" i="2"/>
  <c r="J131" i="2"/>
  <c r="J98" i="2"/>
  <c r="T136" i="2"/>
  <c r="R175" i="2"/>
  <c r="T175" i="2"/>
  <c r="BK135" i="3"/>
  <c r="J135" i="3" s="1"/>
  <c r="J99" i="3" s="1"/>
  <c r="BK192" i="3"/>
  <c r="J192" i="3"/>
  <c r="J105" i="3" s="1"/>
  <c r="R248" i="3"/>
  <c r="BK259" i="3"/>
  <c r="BK258" i="3"/>
  <c r="J258" i="3" s="1"/>
  <c r="J108" i="3" s="1"/>
  <c r="P129" i="4"/>
  <c r="P128" i="4"/>
  <c r="P143" i="4"/>
  <c r="P142" i="4" s="1"/>
  <c r="T166" i="4"/>
  <c r="BK230" i="4"/>
  <c r="BK229" i="4"/>
  <c r="J229" i="4" s="1"/>
  <c r="J106" i="4" s="1"/>
  <c r="P230" i="4"/>
  <c r="P229" i="4"/>
  <c r="T127" i="5"/>
  <c r="T126" i="5"/>
  <c r="BK141" i="5"/>
  <c r="J141" i="5"/>
  <c r="J101" i="5" s="1"/>
  <c r="R141" i="5"/>
  <c r="T164" i="5"/>
  <c r="BK208" i="5"/>
  <c r="J208" i="5" s="1"/>
  <c r="J104" i="5" s="1"/>
  <c r="P213" i="5"/>
  <c r="P136" i="2"/>
  <c r="R149" i="2"/>
  <c r="P175" i="2"/>
  <c r="R237" i="2"/>
  <c r="P301" i="2"/>
  <c r="T312" i="2"/>
  <c r="T131" i="3"/>
  <c r="T130" i="3" s="1"/>
  <c r="R192" i="3"/>
  <c r="BK166" i="4"/>
  <c r="J166" i="4"/>
  <c r="J103" i="4"/>
  <c r="T230" i="4"/>
  <c r="T229" i="4"/>
  <c r="P164" i="5"/>
  <c r="R213" i="5"/>
  <c r="T131" i="2"/>
  <c r="T130" i="2" s="1"/>
  <c r="T149" i="2"/>
  <c r="T237" i="2"/>
  <c r="T301" i="2"/>
  <c r="P325" i="2"/>
  <c r="P324" i="2"/>
  <c r="P135" i="3"/>
  <c r="P130" i="3" s="1"/>
  <c r="BK143" i="4"/>
  <c r="J143" i="4" s="1"/>
  <c r="J101" i="4" s="1"/>
  <c r="P146" i="4"/>
  <c r="P219" i="4"/>
  <c r="R127" i="5"/>
  <c r="R126" i="5" s="1"/>
  <c r="T141" i="5"/>
  <c r="R208" i="5"/>
  <c r="BK129" i="4"/>
  <c r="J129" i="4" s="1"/>
  <c r="J98" i="4" s="1"/>
  <c r="BK146" i="4"/>
  <c r="J146" i="4" s="1"/>
  <c r="J102" i="4" s="1"/>
  <c r="BK219" i="4"/>
  <c r="J219" i="4" s="1"/>
  <c r="J104" i="4" s="1"/>
  <c r="P127" i="5"/>
  <c r="P126" i="5" s="1"/>
  <c r="P208" i="5"/>
  <c r="BK127" i="5"/>
  <c r="J127" i="5" s="1"/>
  <c r="J98" i="5" s="1"/>
  <c r="T144" i="5"/>
  <c r="T213" i="5"/>
  <c r="BK178" i="2"/>
  <c r="BK174" i="2"/>
  <c r="J174" i="2" s="1"/>
  <c r="J102" i="2" s="1"/>
  <c r="BK131" i="3"/>
  <c r="R148" i="3"/>
  <c r="P166" i="3"/>
  <c r="R129" i="4"/>
  <c r="R128" i="4" s="1"/>
  <c r="T143" i="4"/>
  <c r="R164" i="5"/>
  <c r="BK213" i="5"/>
  <c r="J213" i="5"/>
  <c r="J105" i="5" s="1"/>
  <c r="BK138" i="5"/>
  <c r="J138" i="5" s="1"/>
  <c r="J99" i="5" s="1"/>
  <c r="BK160" i="3"/>
  <c r="J160" i="3"/>
  <c r="J101" i="3" s="1"/>
  <c r="BK172" i="2"/>
  <c r="J172" i="2"/>
  <c r="J101" i="2"/>
  <c r="BK253" i="3"/>
  <c r="J253" i="3"/>
  <c r="J107" i="3" s="1"/>
  <c r="BK140" i="4"/>
  <c r="J140" i="4" s="1"/>
  <c r="J99" i="4" s="1"/>
  <c r="BK224" i="4"/>
  <c r="J224" i="4"/>
  <c r="J105" i="4" s="1"/>
  <c r="BF142" i="5"/>
  <c r="BF171" i="5"/>
  <c r="BF174" i="5"/>
  <c r="BF183" i="5"/>
  <c r="BF209" i="5"/>
  <c r="BF214" i="5"/>
  <c r="BF218" i="5"/>
  <c r="BF159" i="5"/>
  <c r="BF180" i="5"/>
  <c r="BF186" i="5"/>
  <c r="BF201" i="5"/>
  <c r="BF207" i="5"/>
  <c r="BF128" i="5"/>
  <c r="BF133" i="5"/>
  <c r="BF136" i="5"/>
  <c r="BF145" i="5"/>
  <c r="BF148" i="5"/>
  <c r="BF155" i="5"/>
  <c r="BF168" i="5"/>
  <c r="BF189" i="5"/>
  <c r="BF198" i="5"/>
  <c r="F122" i="5"/>
  <c r="BF131" i="5"/>
  <c r="BF137" i="5"/>
  <c r="J119" i="5"/>
  <c r="BF132" i="5"/>
  <c r="J230" i="4"/>
  <c r="J107" i="4" s="1"/>
  <c r="E115" i="5"/>
  <c r="BF139" i="5"/>
  <c r="BF165" i="5"/>
  <c r="BF192" i="5"/>
  <c r="BF163" i="5"/>
  <c r="BF195" i="5"/>
  <c r="BF143" i="5"/>
  <c r="BF152" i="5"/>
  <c r="BF212" i="5"/>
  <c r="BF135" i="5"/>
  <c r="BF177" i="5"/>
  <c r="BF204" i="5"/>
  <c r="J259" i="3"/>
  <c r="J109" i="3" s="1"/>
  <c r="BF145" i="4"/>
  <c r="BF147" i="4"/>
  <c r="BF150" i="4"/>
  <c r="BF154" i="4"/>
  <c r="J131" i="3"/>
  <c r="J98" i="3" s="1"/>
  <c r="BF134" i="4"/>
  <c r="BF137" i="4"/>
  <c r="BF157" i="4"/>
  <c r="BF225" i="4"/>
  <c r="F124" i="4"/>
  <c r="BF138" i="4"/>
  <c r="BF139" i="4"/>
  <c r="J166" i="3"/>
  <c r="J104" i="3" s="1"/>
  <c r="E117" i="4"/>
  <c r="BF133" i="4"/>
  <c r="BF237" i="4"/>
  <c r="J121" i="4"/>
  <c r="BF141" i="4"/>
  <c r="BF191" i="4"/>
  <c r="BF209" i="4"/>
  <c r="BF234" i="4"/>
  <c r="BF167" i="4"/>
  <c r="BF185" i="4"/>
  <c r="BF188" i="4"/>
  <c r="BF218" i="4"/>
  <c r="BF231" i="4"/>
  <c r="BF182" i="4"/>
  <c r="BF130" i="4"/>
  <c r="BF135" i="4"/>
  <c r="BF170" i="4"/>
  <c r="BF173" i="4"/>
  <c r="BF203" i="4"/>
  <c r="BF206" i="4"/>
  <c r="BF212" i="4"/>
  <c r="BF161" i="4"/>
  <c r="BF176" i="4"/>
  <c r="BF179" i="4"/>
  <c r="BF197" i="4"/>
  <c r="BF200" i="4"/>
  <c r="BF220" i="4"/>
  <c r="BF144" i="4"/>
  <c r="BF165" i="4"/>
  <c r="BF194" i="4"/>
  <c r="BF215" i="4"/>
  <c r="BF223" i="4"/>
  <c r="BF136" i="3"/>
  <c r="BF193" i="3"/>
  <c r="BF196" i="3"/>
  <c r="BF232" i="3"/>
  <c r="BF235" i="3"/>
  <c r="BF249" i="3"/>
  <c r="BF252" i="3"/>
  <c r="BF238" i="3"/>
  <c r="BF132" i="3"/>
  <c r="BF134" i="3"/>
  <c r="BF159" i="3"/>
  <c r="BF165" i="3"/>
  <c r="BF202" i="3"/>
  <c r="BF211" i="3"/>
  <c r="BF263" i="3"/>
  <c r="BF266" i="3"/>
  <c r="J178" i="2"/>
  <c r="J104" i="2"/>
  <c r="BK324" i="2"/>
  <c r="J324" i="2"/>
  <c r="J108" i="2"/>
  <c r="F92" i="3"/>
  <c r="BF164" i="3"/>
  <c r="BF205" i="3"/>
  <c r="BF217" i="3"/>
  <c r="BF145" i="3"/>
  <c r="BF161" i="3"/>
  <c r="BF170" i="3"/>
  <c r="BF181" i="3"/>
  <c r="BF208" i="3"/>
  <c r="BF174" i="3"/>
  <c r="BF199" i="3"/>
  <c r="BF220" i="3"/>
  <c r="J89" i="3"/>
  <c r="E119" i="3"/>
  <c r="BF133" i="3"/>
  <c r="BF149" i="3"/>
  <c r="BF156" i="3"/>
  <c r="BF157" i="3"/>
  <c r="BF158" i="3"/>
  <c r="BF191" i="3"/>
  <c r="BF226" i="3"/>
  <c r="BF247" i="3"/>
  <c r="BF254" i="3"/>
  <c r="BF142" i="3"/>
  <c r="BF154" i="3"/>
  <c r="BF214" i="3"/>
  <c r="BF223" i="3"/>
  <c r="BF139" i="3"/>
  <c r="BF152" i="3"/>
  <c r="BF153" i="3"/>
  <c r="BF167" i="3"/>
  <c r="BF177" i="3"/>
  <c r="BF185" i="3"/>
  <c r="BF188" i="3"/>
  <c r="BF229" i="3"/>
  <c r="BF241" i="3"/>
  <c r="BF244" i="3"/>
  <c r="BF260" i="3"/>
  <c r="BF146" i="2"/>
  <c r="BF160" i="2"/>
  <c r="BF164" i="2"/>
  <c r="BF173" i="2"/>
  <c r="BF241" i="2"/>
  <c r="BF256" i="2"/>
  <c r="BF196" i="2"/>
  <c r="BF210" i="2"/>
  <c r="E85" i="2"/>
  <c r="BF133" i="2"/>
  <c r="BF179" i="2"/>
  <c r="BF192" i="2"/>
  <c r="BF220" i="2"/>
  <c r="BF230" i="2"/>
  <c r="BF233" i="2"/>
  <c r="BF271" i="2"/>
  <c r="BF281" i="2"/>
  <c r="BF135" i="2"/>
  <c r="BF167" i="2"/>
  <c r="BF321" i="2"/>
  <c r="F126" i="2"/>
  <c r="BF163" i="2"/>
  <c r="BF176" i="2"/>
  <c r="BF182" i="2"/>
  <c r="BF199" i="2"/>
  <c r="BF223" i="2"/>
  <c r="BF262" i="2"/>
  <c r="BF274" i="2"/>
  <c r="BF291" i="2"/>
  <c r="BF297" i="2"/>
  <c r="BF302" i="2"/>
  <c r="BF311" i="2"/>
  <c r="BF329" i="2"/>
  <c r="J123" i="2"/>
  <c r="BF132" i="2"/>
  <c r="BF166" i="2"/>
  <c r="BF177" i="2"/>
  <c r="BF185" i="2"/>
  <c r="BF217" i="2"/>
  <c r="BF253" i="2"/>
  <c r="BF294" i="2"/>
  <c r="BF308" i="2"/>
  <c r="BF313" i="2"/>
  <c r="BF326" i="2"/>
  <c r="BF150" i="2"/>
  <c r="BF168" i="2"/>
  <c r="BF213" i="2"/>
  <c r="BF247" i="2"/>
  <c r="BF259" i="2"/>
  <c r="BF265" i="2"/>
  <c r="BF236" i="2"/>
  <c r="BF244" i="2"/>
  <c r="BF143" i="2"/>
  <c r="BF156" i="2"/>
  <c r="BF161" i="2"/>
  <c r="BF165" i="2"/>
  <c r="BF134" i="2"/>
  <c r="BF137" i="2"/>
  <c r="BF140" i="2"/>
  <c r="BF153" i="2"/>
  <c r="BF203" i="2"/>
  <c r="BF206" i="2"/>
  <c r="BF227" i="2"/>
  <c r="BF238" i="2"/>
  <c r="BF250" i="2"/>
  <c r="BF268" i="2"/>
  <c r="BF300" i="2"/>
  <c r="BF305" i="2"/>
  <c r="BF159" i="2"/>
  <c r="BF169" i="2"/>
  <c r="BF189" i="2"/>
  <c r="BF277" i="2"/>
  <c r="BF285" i="2"/>
  <c r="BF288" i="2"/>
  <c r="BF332" i="2"/>
  <c r="BF335" i="2"/>
  <c r="J33" i="2"/>
  <c r="AV95" i="1"/>
  <c r="J33" i="5"/>
  <c r="AV98" i="1" s="1"/>
  <c r="F36" i="5"/>
  <c r="BC98" i="1"/>
  <c r="F33" i="3"/>
  <c r="AZ96" i="1" s="1"/>
  <c r="F35" i="4"/>
  <c r="BB97" i="1" s="1"/>
  <c r="F36" i="2"/>
  <c r="BC95" i="1" s="1"/>
  <c r="F37" i="5"/>
  <c r="BD98" i="1"/>
  <c r="F35" i="2"/>
  <c r="BB95" i="1" s="1"/>
  <c r="F35" i="5"/>
  <c r="BB98" i="1"/>
  <c r="F37" i="2"/>
  <c r="BD95" i="1" s="1"/>
  <c r="F33" i="5"/>
  <c r="AZ98" i="1" s="1"/>
  <c r="F36" i="3"/>
  <c r="BC96" i="1" s="1"/>
  <c r="J33" i="3"/>
  <c r="AV96" i="1"/>
  <c r="F37" i="4"/>
  <c r="BD97" i="1" s="1"/>
  <c r="F35" i="3"/>
  <c r="BB96" i="1"/>
  <c r="J33" i="4"/>
  <c r="AV97" i="1" s="1"/>
  <c r="F37" i="3"/>
  <c r="BD96" i="1" s="1"/>
  <c r="F33" i="4"/>
  <c r="AZ97" i="1" s="1"/>
  <c r="F33" i="2"/>
  <c r="AZ95" i="1"/>
  <c r="F36" i="4"/>
  <c r="BC97" i="1" s="1"/>
  <c r="R127" i="4" l="1"/>
  <c r="T140" i="5"/>
  <c r="BK130" i="3"/>
  <c r="J130" i="3"/>
  <c r="J97" i="3"/>
  <c r="T125" i="5"/>
  <c r="BK128" i="4"/>
  <c r="J128" i="4"/>
  <c r="J97" i="4"/>
  <c r="R140" i="5"/>
  <c r="T142" i="4"/>
  <c r="T127" i="4"/>
  <c r="P130" i="2"/>
  <c r="BK162" i="3"/>
  <c r="J162" i="3"/>
  <c r="J102" i="3"/>
  <c r="P140" i="5"/>
  <c r="P125" i="5" s="1"/>
  <c r="AU98" i="1" s="1"/>
  <c r="P174" i="2"/>
  <c r="R130" i="2"/>
  <c r="R129" i="2" s="1"/>
  <c r="R174" i="2"/>
  <c r="R125" i="5"/>
  <c r="P127" i="4"/>
  <c r="AU97" i="1"/>
  <c r="T174" i="2"/>
  <c r="T129" i="2"/>
  <c r="P162" i="3"/>
  <c r="P129" i="3" s="1"/>
  <c r="AU96" i="1" s="1"/>
  <c r="R130" i="3"/>
  <c r="R129" i="3" s="1"/>
  <c r="T162" i="3"/>
  <c r="T129" i="3"/>
  <c r="BK142" i="4"/>
  <c r="J142" i="4" s="1"/>
  <c r="J100" i="4" s="1"/>
  <c r="BK126" i="5"/>
  <c r="J126" i="5"/>
  <c r="J97" i="5"/>
  <c r="BK140" i="5"/>
  <c r="J140" i="5"/>
  <c r="J100" i="5"/>
  <c r="BK130" i="2"/>
  <c r="J130" i="2" s="1"/>
  <c r="J97" i="2" s="1"/>
  <c r="J34" i="4"/>
  <c r="AW97" i="1" s="1"/>
  <c r="AT97" i="1" s="1"/>
  <c r="J34" i="2"/>
  <c r="AW95" i="1" s="1"/>
  <c r="AT95" i="1" s="1"/>
  <c r="F34" i="2"/>
  <c r="BA95" i="1"/>
  <c r="F34" i="4"/>
  <c r="BA97" i="1" s="1"/>
  <c r="BB94" i="1"/>
  <c r="AX94" i="1"/>
  <c r="F34" i="3"/>
  <c r="BA96" i="1" s="1"/>
  <c r="J34" i="3"/>
  <c r="AW96" i="1"/>
  <c r="AT96" i="1"/>
  <c r="J34" i="5"/>
  <c r="AW98" i="1" s="1"/>
  <c r="AT98" i="1" s="1"/>
  <c r="BC94" i="1"/>
  <c r="AY94" i="1"/>
  <c r="AZ94" i="1"/>
  <c r="AV94" i="1"/>
  <c r="AK29" i="1" s="1"/>
  <c r="BD94" i="1"/>
  <c r="W33" i="1"/>
  <c r="F34" i="5"/>
  <c r="BA98" i="1"/>
  <c r="P129" i="2" l="1"/>
  <c r="AU95" i="1"/>
  <c r="BK129" i="2"/>
  <c r="J129" i="2"/>
  <c r="J96" i="2"/>
  <c r="BK125" i="5"/>
  <c r="J125" i="5"/>
  <c r="J30" i="5" s="1"/>
  <c r="AG98" i="1" s="1"/>
  <c r="BK129" i="3"/>
  <c r="J129" i="3"/>
  <c r="J96" i="3"/>
  <c r="BK127" i="4"/>
  <c r="J127" i="4" s="1"/>
  <c r="J96" i="4" s="1"/>
  <c r="AU94" i="1"/>
  <c r="J30" i="2"/>
  <c r="AG95" i="1" s="1"/>
  <c r="W31" i="1"/>
  <c r="W29" i="1"/>
  <c r="W32" i="1"/>
  <c r="BA94" i="1"/>
  <c r="W30" i="1" s="1"/>
  <c r="J39" i="5" l="1"/>
  <c r="J96" i="5"/>
  <c r="J39" i="2"/>
  <c r="AN95" i="1"/>
  <c r="AN98" i="1"/>
  <c r="J30" i="4"/>
  <c r="AG97" i="1" s="1"/>
  <c r="AN97" i="1" s="1"/>
  <c r="J30" i="3"/>
  <c r="AG96" i="1" s="1"/>
  <c r="AN96" i="1" s="1"/>
  <c r="AW94" i="1"/>
  <c r="AK30" i="1" s="1"/>
  <c r="J39" i="4" l="1"/>
  <c r="J39" i="3"/>
  <c r="AT94" i="1"/>
  <c r="AG94" i="1"/>
  <c r="AK26" i="1" s="1"/>
  <c r="AK35" i="1" l="1"/>
  <c r="AN94" i="1"/>
</calcChain>
</file>

<file path=xl/sharedStrings.xml><?xml version="1.0" encoding="utf-8"?>
<sst xmlns="http://schemas.openxmlformats.org/spreadsheetml/2006/main" count="6758" uniqueCount="643">
  <si>
    <t>Export Komplet</t>
  </si>
  <si>
    <t/>
  </si>
  <si>
    <t>2.0</t>
  </si>
  <si>
    <t>False</t>
  </si>
  <si>
    <t>{1c9a3073-3633-4846-8ce4-3ebf00a32727}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</si>
  <si>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</si>
  <si>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</si>
  <si>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</si>
  <si>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</si>
  <si>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</si>
  <si>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</si>
  <si>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</si>
  <si>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</si>
  <si>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648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</si>
  <si>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</si>
  <si>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</si>
  <si>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VÝMENA STREŠNEJ KRYTINY - Polesie Kostoľany nad Hornádom, Košická 2</t>
  </si>
  <si>
    <t>JKSO:</t>
  </si>
  <si>
    <t>ČS:</t>
  </si>
  <si>
    <t>Miesto:</t>
  </si>
  <si>
    <t>Kostoľany nad Hornádom</t>
  </si>
  <si>
    <t>Dátum:</t>
  </si>
  <si>
    <t>5. 5. 2026</t>
  </si>
  <si>
    <t>Objednávateľ:</t>
  </si>
  <si>
    <t>IČO:</t>
  </si>
  <si>
    <t>Mestské lesy Košice, a.s.</t>
  </si>
  <si>
    <t>IČ DPH:</t>
  </si>
  <si>
    <t>Zhotoviteľ:</t>
  </si>
  <si>
    <t>Vyplň údaj</t>
  </si>
  <si>
    <t>Projektant:</t>
  </si>
  <si>
    <t>Ing. arch. Ondrej Mižák</t>
  </si>
  <si>
    <t>True</t>
  </si>
  <si>
    <t>Spracovateľ:</t>
  </si>
  <si>
    <t>Ing. Daniel Janok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</si>
  <si>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</si>
  <si>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</si>
  <si>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</si>
  <si>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</si>
  <si>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</si>
  <si>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</si>
  <si>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</si>
  <si>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</si>
  <si>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</si>
  <si>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</si>
  <si>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</si>
  <si>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</si>
  <si>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</si>
  <si>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</si>
  <si>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</si>
  <si>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</si>
  <si>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</si>
  <si>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</si>
  <si>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</si>
  <si>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</si>
  <si>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</si>
  <si>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</si>
  <si>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</si>
  <si>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</si>
  <si>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</si>
  <si>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</si>
  <si>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</si>
  <si>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</si>
  <si>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</si>
  <si>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</si>
  <si>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</si>
  <si>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</si>
  <si>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</si>
  <si>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</si>
  <si>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</si>
  <si>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</si>
  <si>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</si>
  <si>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</si>
  <si>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</si>
  <si>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</si>
  <si>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</si>
  <si>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</si>
  <si>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</si>
  <si>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</si>
  <si>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</si>
  <si>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</si>
  <si>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</si>
  <si>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BUDOVA POLESIA KOSTOĽANY</t>
  </si>
  <si>
    <t>STA</t>
  </si>
  <si>
    <t>1</t>
  </si>
  <si>
    <t>{4549993d-9aec-44bc-b3f3-bf23d7f398a4}</t>
  </si>
  <si>
    <t>SO 02</t>
  </si>
  <si>
    <t>KOTOLŇA</t>
  </si>
  <si>
    <t>{5ab5ba81-1dce-409d-9589-5c05ef3aa73b}</t>
  </si>
  <si>
    <t>SO 03</t>
  </si>
  <si>
    <t>ZÁDVERIE</t>
  </si>
  <si>
    <t>{53fbf475-6a6a-4785-864f-55486965a6e1}</t>
  </si>
  <si>
    <t>SO 04</t>
  </si>
  <si>
    <t>SCHODISKO</t>
  </si>
  <si>
    <t>{eca33111-05f4-4284-be85-661abe149e88}</t>
  </si>
  <si>
    <t>S1</t>
  </si>
  <si>
    <t>Strecha</t>
  </si>
  <si>
    <t>m2</t>
  </si>
  <si>
    <t>272,55</t>
  </si>
  <si>
    <t>3</t>
  </si>
  <si>
    <t>A1</t>
  </si>
  <si>
    <t>Komíny - povrchová úprava</t>
  </si>
  <si>
    <t>11,328</t>
  </si>
  <si>
    <t>KRYCÍ LIST ROZPOČTU</t>
  </si>
  <si>
    <t>L1</t>
  </si>
  <si>
    <t>Lešenie fasádne</t>
  </si>
  <si>
    <t>245</t>
  </si>
  <si>
    <t>Objekt:</t>
  </si>
  <si>
    <t>SO 01 - BUDOVA POLESIA KOSTOĽANY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</si>
  <si>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</si>
  <si>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</si>
  <si>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</si>
  <si>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</si>
  <si>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</si>
  <si>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</si>
  <si>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</si>
  <si>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</si>
  <si>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</si>
  <si>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</si>
  <si>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</si>
  <si>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721 - Zdravotechnika - vnútorná kanalizácia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</si>
  <si>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</si>
  <si>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</si>
  <si>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</si>
  <si>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783 - Nátery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</si>
  <si>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</si>
  <si>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</si>
  <si>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</si>
  <si>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</si>
  <si>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</si>
  <si>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</si>
  <si>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</si>
  <si>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</si>
  <si>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</si>
  <si>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</si>
  <si>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</si>
  <si>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</si>
  <si>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</si>
  <si>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</si>
  <si>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</si>
  <si>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</si>
  <si>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</si>
  <si>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Zvislé a kompletné konštrukcie</t>
  </si>
  <si>
    <t>K</t>
  </si>
  <si>
    <t>316121001.S</t>
  </si>
  <si>
    <t>Montáž komínovej dosky</t>
  </si>
  <si>
    <t>ks</t>
  </si>
  <si>
    <t>4</t>
  </si>
  <si>
    <t>2</t>
  </si>
  <si>
    <t>-730131652</t>
  </si>
  <si>
    <t>M</t>
  </si>
  <si>
    <t>598210048701.S</t>
  </si>
  <si>
    <t>Sklocementová krycia doska veľká, šxl 625x625 mm, pre jednoprieduchové komínové systémy keramické</t>
  </si>
  <si>
    <t>8</t>
  </si>
  <si>
    <t>-60257801</t>
  </si>
  <si>
    <t>598210048401.S</t>
  </si>
  <si>
    <t>Sklocementová krycia doska, šxl 850x650 mm, pre dvojprieduchové komínové systémy keramické</t>
  </si>
  <si>
    <t>1087789887</t>
  </si>
  <si>
    <t>541770028801.S</t>
  </si>
  <si>
    <t>Komínová strieška nerezová pre dymovod D 150 mm</t>
  </si>
  <si>
    <t>-513935575</t>
  </si>
  <si>
    <t>6</t>
  </si>
  <si>
    <t>Úpravy povrchov, podlahy, osadenie</t>
  </si>
  <si>
    <t>5</t>
  </si>
  <si>
    <t>622460121.S</t>
  </si>
  <si>
    <t>Príprava vonkajšieho podkladu stien penetráciou základnou</t>
  </si>
  <si>
    <t>-1192534669</t>
  </si>
  <si>
    <t>VV</t>
  </si>
  <si>
    <t>A1"zostávajúce komíny</t>
  </si>
  <si>
    <t>Súčet</t>
  </si>
  <si>
    <t>622461052.S</t>
  </si>
  <si>
    <t>Vonkajšia omietka stien pastovitá silikónová roztieraná, hr. 1,5 mm</t>
  </si>
  <si>
    <t>-480185315</t>
  </si>
  <si>
    <t>7</t>
  </si>
  <si>
    <t>622481119.S</t>
  </si>
  <si>
    <t>Potiahnutie vonkajších stien sklotextilnou mriežkou s celoplošným prilepením</t>
  </si>
  <si>
    <t>-1921764892</t>
  </si>
  <si>
    <t>625250703.S</t>
  </si>
  <si>
    <t>Kontaktný zatepľovací systém z minerálnej vlny hr. 50 mm, skrutkovacie kotvy</t>
  </si>
  <si>
    <t>1843367810</t>
  </si>
  <si>
    <t>9</t>
  </si>
  <si>
    <t>Ostatné konštrukcie a práce-búranie</t>
  </si>
  <si>
    <t>941941031.S</t>
  </si>
  <si>
    <t>Montáž lešenia ľahkého pracovného radového s podlahami šírky od 0,80 do 1,00 m, výšky do 10 m</t>
  </si>
  <si>
    <t>-1408498326</t>
  </si>
  <si>
    <t>10</t>
  </si>
  <si>
    <t>941941191.S</t>
  </si>
  <si>
    <t>Príplatok za prvý a každý ďalší i začatý mesiac použitia lešenia ľahkého pracovného radového s podlahami šírky od 0,80 do 1,00 m, výšky do 10 m</t>
  </si>
  <si>
    <t>1838212864</t>
  </si>
  <si>
    <t>11</t>
  </si>
  <si>
    <t>941941831.S</t>
  </si>
  <si>
    <t>Demontáž lešenia ľahkého pracovného radového s podlahami šírky nad 0,80 do 1,00 m, výšky do 10 m</t>
  </si>
  <si>
    <t>1058965145</t>
  </si>
  <si>
    <t>12</t>
  </si>
  <si>
    <t>979011111.S</t>
  </si>
  <si>
    <t>Zvislá doprava sutiny a vybúraných hmôt za prvé podlažie nad alebo pod základným podlažím</t>
  </si>
  <si>
    <t>t</t>
  </si>
  <si>
    <t>-1645885410</t>
  </si>
  <si>
    <t>13</t>
  </si>
  <si>
    <t>979081111.S</t>
  </si>
  <si>
    <t>Odvoz sutiny a vybúraných hmôt na skládku do 1 km</t>
  </si>
  <si>
    <t>-23210167</t>
  </si>
  <si>
    <t>14</t>
  </si>
  <si>
    <t>979081121.S</t>
  </si>
  <si>
    <t>Odvoz sutiny a vybúraných hmôt na skládku za každý ďalší 1 km</t>
  </si>
  <si>
    <t>1387434270</t>
  </si>
  <si>
    <t>12,373*19 'Prepočítané koeficientom množstva</t>
  </si>
  <si>
    <t>15</t>
  </si>
  <si>
    <t>979082111.S</t>
  </si>
  <si>
    <t>Vnútrostavenisková doprava sutiny a vybúraných hmôt do 10 m</t>
  </si>
  <si>
    <t>-295895552</t>
  </si>
  <si>
    <t>16</t>
  </si>
  <si>
    <t>979082121.S</t>
  </si>
  <si>
    <t>Vnútrostavenisková doprava sutiny a vybúraných hmôt za každých ďalších 5 m</t>
  </si>
  <si>
    <t>-787037424</t>
  </si>
  <si>
    <t>17</t>
  </si>
  <si>
    <t>979089112.S</t>
  </si>
  <si>
    <t>Poplatok za skládku - drevo, sklo, plasty (17 02), ostatné</t>
  </si>
  <si>
    <t>870214385</t>
  </si>
  <si>
    <t>18</t>
  </si>
  <si>
    <t>979089411.S</t>
  </si>
  <si>
    <t>Poplatok za skládku - izolačné materiály a materiály obsahujúce azbest (17 06 ), nebezpečné</t>
  </si>
  <si>
    <t>1617219665</t>
  </si>
  <si>
    <t>19</t>
  </si>
  <si>
    <t>979089736.S</t>
  </si>
  <si>
    <t>Poplatok za uloženie stavebného odpadu na recykláciu - tehly (17 01 02)</t>
  </si>
  <si>
    <t>1945465838</t>
  </si>
  <si>
    <t>20</t>
  </si>
  <si>
    <t>979089831.S</t>
  </si>
  <si>
    <t>Poplatok za zhodnocovanie stavebného odpadu - kovy (vrátane zliatin)</t>
  </si>
  <si>
    <t>-900283735</t>
  </si>
  <si>
    <t>21</t>
  </si>
  <si>
    <t>981331111.S</t>
  </si>
  <si>
    <t>Demolácia vysokých komínov a veží z tehlového muriva vykonávaná postupným rozoberaním,  -1,80000t</t>
  </si>
  <si>
    <t>m3</t>
  </si>
  <si>
    <t>1152939108</t>
  </si>
  <si>
    <t>0,5*0,65*2,5</t>
  </si>
  <si>
    <t>99</t>
  </si>
  <si>
    <t>Presun hmôt HSV</t>
  </si>
  <si>
    <t>22</t>
  </si>
  <si>
    <t>999281111.S</t>
  </si>
  <si>
    <t>Presun hmôt pre opravy a údržbu objektov vrátane vonkajších plášťov výšky do 25 m</t>
  </si>
  <si>
    <t>2042141797</t>
  </si>
  <si>
    <t>PSV</t>
  </si>
  <si>
    <t>Práce a dodávky PSV</t>
  </si>
  <si>
    <t>721</t>
  </si>
  <si>
    <t>Zdravotechnika - vnútorná kanalizácia</t>
  </si>
  <si>
    <t>721242121.R</t>
  </si>
  <si>
    <t>Lapač strešných splavenín</t>
  </si>
  <si>
    <t>-1252933568</t>
  </si>
  <si>
    <t>24</t>
  </si>
  <si>
    <t>998721201.S</t>
  </si>
  <si>
    <t>Presun hmôt pre vnútornú kanalizáciu v objektoch výšky do 6 m</t>
  </si>
  <si>
    <t>%</t>
  </si>
  <si>
    <t>922381250</t>
  </si>
  <si>
    <t>762</t>
  </si>
  <si>
    <t>Konštrukcie tesárske</t>
  </si>
  <si>
    <t>25</t>
  </si>
  <si>
    <t>762331811.S</t>
  </si>
  <si>
    <t>Demontáž viazaných konštrukcií krovov so sklonom do 60°, prierezovej plochy do 120 cm2, -0,00800 t</t>
  </si>
  <si>
    <t>m</t>
  </si>
  <si>
    <t>-1151521718</t>
  </si>
  <si>
    <t>23,7*12"hranoly 100x100 z drevených väzníkov</t>
  </si>
  <si>
    <t>26</t>
  </si>
  <si>
    <t>762335120.S</t>
  </si>
  <si>
    <t>Montáž viazaných konštrukcií krovov krokví vlašských z hraneného reziva plochy 120 - 288 cm2</t>
  </si>
  <si>
    <t>-2077538490</t>
  </si>
  <si>
    <t>23,7*5,75*2/0,5"drevené hranoly 120x120mm - rovnobežne so žľabom</t>
  </si>
  <si>
    <t>27</t>
  </si>
  <si>
    <t>605120002900.S</t>
  </si>
  <si>
    <t>Hranoly z mäkkého reziva neopracované hranené akosť I</t>
  </si>
  <si>
    <t>32</t>
  </si>
  <si>
    <t>211349194</t>
  </si>
  <si>
    <t>23,7*5,75*2/0,5*0,12*0,12"drevené hranoly 120x120mm -rovnobežne so žľabom</t>
  </si>
  <si>
    <t>7,849*1,05 'Prepočítané koeficientom množstva</t>
  </si>
  <si>
    <t>28</t>
  </si>
  <si>
    <t>762341004.S</t>
  </si>
  <si>
    <t>Montáž debnenia jednoduchých striech, na krokvy a kontralaty z dosiek na zraz</t>
  </si>
  <si>
    <t>776973705</t>
  </si>
  <si>
    <t>S1"plný záklop z dosák 100x25mm</t>
  </si>
  <si>
    <t>29</t>
  </si>
  <si>
    <t>605110000100.S</t>
  </si>
  <si>
    <t>Dosky a fošne z mäkkého reziva neopracované neomietané akosť I</t>
  </si>
  <si>
    <t>-1307821719</t>
  </si>
  <si>
    <t>272,55*0,0264 'Prepočítané koeficientom množstva</t>
  </si>
  <si>
    <t>30</t>
  </si>
  <si>
    <t>762341021.S</t>
  </si>
  <si>
    <t>Montáž debnenia odkvapov z dosiek pre všetky druhy striech</t>
  </si>
  <si>
    <t>86931510</t>
  </si>
  <si>
    <t>23,7*2*(0,5+0,4)"debnenie pri šľaboch</t>
  </si>
  <si>
    <t>31</t>
  </si>
  <si>
    <t>605110001300.S</t>
  </si>
  <si>
    <t>Dosky a fošne z mäkkého reziva neopracované neomietané akosť II</t>
  </si>
  <si>
    <t>-1044581782</t>
  </si>
  <si>
    <t>42,66*0,0264 'Prepočítané koeficientom množstva</t>
  </si>
  <si>
    <t>762341031.S</t>
  </si>
  <si>
    <t>Montáž debnenia štítových hrán z dosiek pre všetky druhy striech</t>
  </si>
  <si>
    <t>695734734</t>
  </si>
  <si>
    <t>5,75*4*(0,5+0,4)"debnenie štítov</t>
  </si>
  <si>
    <t>33</t>
  </si>
  <si>
    <t>-832068376</t>
  </si>
  <si>
    <t>20,7*0,0264 'Prepočítané koeficientom množstva</t>
  </si>
  <si>
    <t>34</t>
  </si>
  <si>
    <t>762341251.S</t>
  </si>
  <si>
    <t>Montáž kontralát pre sklon do 22°</t>
  </si>
  <si>
    <t>-127798791</t>
  </si>
  <si>
    <t>S1*1,1</t>
  </si>
  <si>
    <t>35</t>
  </si>
  <si>
    <t>605120000200.S</t>
  </si>
  <si>
    <t>Hranoly z mäkkého reziva neopracované hranené akosť II</t>
  </si>
  <si>
    <t>1801287057</t>
  </si>
  <si>
    <t>299,805*0,0027 'Prepočítané koeficientom množstva</t>
  </si>
  <si>
    <t>36</t>
  </si>
  <si>
    <t>762395000.S</t>
  </si>
  <si>
    <t>Spojovacie prostriedky pre viazané konštrukcie krovov, debnenie a laťovanie, nadstrešné konštr., spádové kliny - svorky, dosky, klince, pásová oceľ, vruty</t>
  </si>
  <si>
    <t>1462662135</t>
  </si>
  <si>
    <t>17,917</t>
  </si>
  <si>
    <t>37</t>
  </si>
  <si>
    <t>762421500.S</t>
  </si>
  <si>
    <t>Montáž obloženia stropov, podkladový rošt</t>
  </si>
  <si>
    <t>224957072</t>
  </si>
  <si>
    <t>(23,7+5,75*2)*2*2"rošt štablónu pri žľabe a na štítoch</t>
  </si>
  <si>
    <t>38</t>
  </si>
  <si>
    <t>-215967006</t>
  </si>
  <si>
    <t>140,8*0,0027 'Prepočítané koeficientom množstva</t>
  </si>
  <si>
    <t>39</t>
  </si>
  <si>
    <t>762495000.S</t>
  </si>
  <si>
    <t>Spojovacie prostriedky pre olištovanie škár, obloženie stropov, strešných podhľadov a stien - klince, závrtky</t>
  </si>
  <si>
    <t>555232269</t>
  </si>
  <si>
    <t>(23,7+5,75*2)*2*(0,4+0,5)"debnenie štablónov</t>
  </si>
  <si>
    <t>40</t>
  </si>
  <si>
    <t>762711810.S</t>
  </si>
  <si>
    <t>Demontáž priestorových viazaných konštrukcií z reziva hraneného plochy do 120 cm2, -0,00600 t</t>
  </si>
  <si>
    <t>-1301097131</t>
  </si>
  <si>
    <t>(23,7+5,75*2)*2*2"rošt štablónu</t>
  </si>
  <si>
    <t>41</t>
  </si>
  <si>
    <t>762841811.S</t>
  </si>
  <si>
    <t>Demontáž podbíjania obkladov stropov a striech sklonu do 60° z dosiek hr.do 35 mm bez omietky, -0,01400 t</t>
  </si>
  <si>
    <t>240593607</t>
  </si>
  <si>
    <t>(23,7+5,75*2)*2*(0,4+0,5)</t>
  </si>
  <si>
    <t>42</t>
  </si>
  <si>
    <t>998762202.S</t>
  </si>
  <si>
    <t>Presun hmôt pre konštrukcie tesárske v objektoch výšky do 12 m</t>
  </si>
  <si>
    <t>-645660746</t>
  </si>
  <si>
    <t>764</t>
  </si>
  <si>
    <t>Konštrukcie klampiarske</t>
  </si>
  <si>
    <t>43</t>
  </si>
  <si>
    <t>764171260.S</t>
  </si>
  <si>
    <t>Čelo hrebenáča - štít pozink farebný, sklon strechy do 30°</t>
  </si>
  <si>
    <t>-2132362523</t>
  </si>
  <si>
    <t>44</t>
  </si>
  <si>
    <t>764171263.S</t>
  </si>
  <si>
    <t>Odkvapové lemovanie pozink farebný, r.š. do 250 mm, sklon strechy do 30°</t>
  </si>
  <si>
    <t>248336146</t>
  </si>
  <si>
    <t>23,7*2</t>
  </si>
  <si>
    <t>45</t>
  </si>
  <si>
    <t>764171271.S</t>
  </si>
  <si>
    <t>Lemovanie komína na ploche z PZf plechu</t>
  </si>
  <si>
    <t>2072301300</t>
  </si>
  <si>
    <t>0,5*4*2+(0,86+0,5)*2*2"zostávajúce komíny</t>
  </si>
  <si>
    <t>46</t>
  </si>
  <si>
    <t>764171848.S</t>
  </si>
  <si>
    <t>Štítové lemovanie pozink farebný, r.š. do 370 mm, sklon strechy do 30°</t>
  </si>
  <si>
    <t>-1063134216</t>
  </si>
  <si>
    <t>5,75*4</t>
  </si>
  <si>
    <t>47</t>
  </si>
  <si>
    <t>764171873.S</t>
  </si>
  <si>
    <t>Hrebenáč rovný s prevetrávacím pásom pozink farebný, r.š. do 410 mm, sklon strechy do 30°</t>
  </si>
  <si>
    <t>-1166132844</t>
  </si>
  <si>
    <t>23,7</t>
  </si>
  <si>
    <t>48</t>
  </si>
  <si>
    <t>764171918.S</t>
  </si>
  <si>
    <t>Pás vetrací hrebeňa a nárožia, šírky do 380 mm</t>
  </si>
  <si>
    <t>-386000856</t>
  </si>
  <si>
    <t>49</t>
  </si>
  <si>
    <t>764172244</t>
  </si>
  <si>
    <t>Oceľové strešné krytiny so stojatou drážkou z tabúľ Ruukki Classic, sklon do 30°, alebo ekvivalent</t>
  </si>
  <si>
    <t>-1267577074</t>
  </si>
  <si>
    <t>50</t>
  </si>
  <si>
    <t>764173712.S</t>
  </si>
  <si>
    <t>Klampiarske prvky k strešnej krytine mriežka vetracia, šírka 100 mm</t>
  </si>
  <si>
    <t>-889740618</t>
  </si>
  <si>
    <t>51</t>
  </si>
  <si>
    <t>764324440.S</t>
  </si>
  <si>
    <t>Oplechovanie z pozinkovaného farbeného PZf plechu, odkvapov na strechách s tvrdou krytinou zo segmentov r.š. 500 mm</t>
  </si>
  <si>
    <t>-875961644</t>
  </si>
  <si>
    <t>23,7*2+5,75*4"vodorovne štablón</t>
  </si>
  <si>
    <t>52</t>
  </si>
  <si>
    <t>764324450.S</t>
  </si>
  <si>
    <t>Oplechovanie z pozinkovaného farbeného PZf plechu, odkvapov na strechách s tvrdou krytinou zo segmentov r.š. 660 mm</t>
  </si>
  <si>
    <t>-241447328</t>
  </si>
  <si>
    <t>23,7*2+5,75*4"zvislo štablón</t>
  </si>
  <si>
    <t>53</t>
  </si>
  <si>
    <t>764352427.S</t>
  </si>
  <si>
    <t>Žľaby z pozinkovaného farbeného PZf plechu, pododkvapové polkruhové r.š. 330 mm</t>
  </si>
  <si>
    <t>874041677</t>
  </si>
  <si>
    <t>54</t>
  </si>
  <si>
    <t>764359413.S</t>
  </si>
  <si>
    <t>Kotlík kónický z pozinkovaného farbeného PZf plechu, pre rúry s priemerom od 125 do 150 mm</t>
  </si>
  <si>
    <t>709183584</t>
  </si>
  <si>
    <t>55</t>
  </si>
  <si>
    <t>764454455.S</t>
  </si>
  <si>
    <t>Zvodové rúry z pozinkovaného farbeného PZf plechu, kruhové priemer 150 mm</t>
  </si>
  <si>
    <t>566636129</t>
  </si>
  <si>
    <t>3,5*3</t>
  </si>
  <si>
    <t>56</t>
  </si>
  <si>
    <t>764900013.S</t>
  </si>
  <si>
    <t>Pás tesniaci samolepiaci pre lemovanie komínov a strešných okien, š. do 300 mm</t>
  </si>
  <si>
    <t>1416369182</t>
  </si>
  <si>
    <t>5,75*4"pri štítoch</t>
  </si>
  <si>
    <t>57</t>
  </si>
  <si>
    <t>764339810.S</t>
  </si>
  <si>
    <t>Demontáž lemovania komínov na vlnitej alebo hladkej krytine v ploche, so sklonom do 30°  -0,00720t</t>
  </si>
  <si>
    <t>818154444</t>
  </si>
  <si>
    <t>0,5*0,65*2"búraný komín</t>
  </si>
  <si>
    <t>58</t>
  </si>
  <si>
    <t>764351836.S</t>
  </si>
  <si>
    <t>Demontáž háka so sklonom žľabu do 30°  -0,00009t</t>
  </si>
  <si>
    <t>1711409035</t>
  </si>
  <si>
    <t>8*2</t>
  </si>
  <si>
    <t>59</t>
  </si>
  <si>
    <t>764352810.S</t>
  </si>
  <si>
    <t>Demontáž žľabov pododkvapových polkruhových so sklonom do 30st. rš 330 mm,  -0,00330t</t>
  </si>
  <si>
    <t>-261233135</t>
  </si>
  <si>
    <t>60</t>
  </si>
  <si>
    <t>764359810.S</t>
  </si>
  <si>
    <t>Demontáž kotlíka kónického, so sklonom žľabu do 30st.,  -0,00110t</t>
  </si>
  <si>
    <t>1941114811</t>
  </si>
  <si>
    <t>61</t>
  </si>
  <si>
    <t>764454803.S</t>
  </si>
  <si>
    <t>Demontáž odpadových rúr kruhových, s priemerom 150 mm,  -0,00356t</t>
  </si>
  <si>
    <t>-638224006</t>
  </si>
  <si>
    <t>62</t>
  </si>
  <si>
    <t>764456855.S</t>
  </si>
  <si>
    <t>Demontáž odpadového kolena výtokového kruhového, s priemerom 120,150 a 200 mm,  -0,00116t</t>
  </si>
  <si>
    <t>1671066257</t>
  </si>
  <si>
    <t>3*3</t>
  </si>
  <si>
    <t>63</t>
  </si>
  <si>
    <t>998764201.S</t>
  </si>
  <si>
    <t>Presun hmôt pre konštrukcie klampiarske v objektoch výšky do 6 m</t>
  </si>
  <si>
    <t>-179898804</t>
  </si>
  <si>
    <t>765</t>
  </si>
  <si>
    <t>Konštrukcie - krytiny tvrdé</t>
  </si>
  <si>
    <t>64</t>
  </si>
  <si>
    <t>765323830.S</t>
  </si>
  <si>
    <t>Demontáž vlnoviek z azbestocementu do sute na drevenej alebo oceľovej konštrukcii, sklon do 45°,-0,02200 t</t>
  </si>
  <si>
    <t>-1639375073</t>
  </si>
  <si>
    <t>65</t>
  </si>
  <si>
    <t>765328813.S</t>
  </si>
  <si>
    <t>Demontáž azbestocementových hrebeňov a nároží do sute krytiny vlnitej, sklon do 45°,-0,01700 t</t>
  </si>
  <si>
    <t>-1249899549</t>
  </si>
  <si>
    <t>66</t>
  </si>
  <si>
    <t>765901615.S</t>
  </si>
  <si>
    <t>Strešná fólia paropriepustná, od 22° do 35°, na krokvy, trieda tesnosti 3</t>
  </si>
  <si>
    <t>-1786907826</t>
  </si>
  <si>
    <t>67</t>
  </si>
  <si>
    <t>998765201.S</t>
  </si>
  <si>
    <t>Presun hmôt pre tvrdé krytiny v objektoch výšky do 6 m</t>
  </si>
  <si>
    <t>-753559208</t>
  </si>
  <si>
    <t>783</t>
  </si>
  <si>
    <t>Nátery</t>
  </si>
  <si>
    <t>68</t>
  </si>
  <si>
    <t>783782404.S</t>
  </si>
  <si>
    <t>Nátery tesárskych konštrukcií, povrchová impregnácia proti drevokaznému hmyzu, hubám a plesniam, jednonásobná</t>
  </si>
  <si>
    <t>1385389127</t>
  </si>
  <si>
    <t>23,7*5,75*2/0,5*0,12*4"drevené hranoly 120x120mm -rovnobežne so žľabom</t>
  </si>
  <si>
    <t>S1*2+S1*0,25*2"plný záklop z dosák 100x25mm</t>
  </si>
  <si>
    <t>23,7*2*(0,5+0,4)*2+23,7*2*(0,5+0,4)*0,25*2"debnenie pri šľaboch dosky 100*25 mm</t>
  </si>
  <si>
    <t>5,75*4*(0,5+0,4)*2+5,75*4*(0,5+0,4)*0,25*2"debnenie štítov dosky 100*25 mm</t>
  </si>
  <si>
    <t>S1*1,1*0,05*4"kontralaty 50x50 mm</t>
  </si>
  <si>
    <t>(23,7+5,75*2)*2*2*2*0,05"rošt štablónu</t>
  </si>
  <si>
    <t>69</t>
  </si>
  <si>
    <t>783782431.S</t>
  </si>
  <si>
    <t>Nátery tesárskych konštrukcií zabudovaných, preventívna impregnácia proti drevokaznému hmyzu a hubám, aplikovaná striekaním</t>
  </si>
  <si>
    <t>-360662145</t>
  </si>
  <si>
    <t>5,75*4*0,3*1,25*8"existujúce väzníky</t>
  </si>
  <si>
    <t>Práce a dodávky M</t>
  </si>
  <si>
    <t>21-M</t>
  </si>
  <si>
    <t>Elektromontáže</t>
  </si>
  <si>
    <t>70</t>
  </si>
  <si>
    <t>210964801.S</t>
  </si>
  <si>
    <t>Demontáž - uzemňovacie vedenie na povrchu FeZn drôz zvodový   -0,00063 t</t>
  </si>
  <si>
    <t>-300275218</t>
  </si>
  <si>
    <t>23,7*3+5,75*8</t>
  </si>
  <si>
    <t>71</t>
  </si>
  <si>
    <t>210964831.S</t>
  </si>
  <si>
    <t>Demontáž - podpery vedenia FeZn na hrebeň strechy PV16   -0,00056 t</t>
  </si>
  <si>
    <t>-1930750190</t>
  </si>
  <si>
    <t>120</t>
  </si>
  <si>
    <t>72</t>
  </si>
  <si>
    <t>210964842.S</t>
  </si>
  <si>
    <t>Demontáž - zachytávacia tyč FeZn 1-2 m závit JD10a-20a a podstavcom   -0,01971 t</t>
  </si>
  <si>
    <t>-469791866</t>
  </si>
  <si>
    <t>73</t>
  </si>
  <si>
    <t>210964864.S</t>
  </si>
  <si>
    <t>Demontáž - svorka FeZn spojovacia SS   -0,00016 t</t>
  </si>
  <si>
    <t>361962423</t>
  </si>
  <si>
    <t>S2</t>
  </si>
  <si>
    <t>27,36</t>
  </si>
  <si>
    <t>2,4</t>
  </si>
  <si>
    <t>SO 02 - KOTOLŇA</t>
  </si>
  <si>
    <t>881879522</t>
  </si>
  <si>
    <t>-1834819148</t>
  </si>
  <si>
    <t>-1156741976</t>
  </si>
  <si>
    <t>849974752</t>
  </si>
  <si>
    <t>863509779</t>
  </si>
  <si>
    <t>-1809753277</t>
  </si>
  <si>
    <t>-1442749855</t>
  </si>
  <si>
    <t>941955004.S</t>
  </si>
  <si>
    <t>Lešenie ľahké pracovné pomocné s výškou lešeňovej podlahy nad 2,50 do 3,5 m</t>
  </si>
  <si>
    <t>-1125875236</t>
  </si>
  <si>
    <t>7,7*4,8</t>
  </si>
  <si>
    <t>947670420</t>
  </si>
  <si>
    <t>-793565899</t>
  </si>
  <si>
    <t>-979328924</t>
  </si>
  <si>
    <t>0,808*19 'Prepočítané koeficientom množstva</t>
  </si>
  <si>
    <t>-843244837</t>
  </si>
  <si>
    <t>-1434522735</t>
  </si>
  <si>
    <t>886439148</t>
  </si>
  <si>
    <t>-1626073547</t>
  </si>
  <si>
    <t>-1284491844</t>
  </si>
  <si>
    <t>-138448097</t>
  </si>
  <si>
    <t>-1712028212</t>
  </si>
  <si>
    <t>-17338877</t>
  </si>
  <si>
    <t>S2"plný záklop z dosák 100x25mm</t>
  </si>
  <si>
    <t>1732169291</t>
  </si>
  <si>
    <t>27,36*0,0264 'Prepočítané koeficientom množstva</t>
  </si>
  <si>
    <t>589234377</t>
  </si>
  <si>
    <t>S2*1,1</t>
  </si>
  <si>
    <t>1452928047</t>
  </si>
  <si>
    <t>30,096*0,027 'Prepočítané koeficientom množstva</t>
  </si>
  <si>
    <t>-2099561606</t>
  </si>
  <si>
    <t>S2*0,0264"plný záklop z dosák 100x25mm</t>
  </si>
  <si>
    <t>S2*1,1*0,027</t>
  </si>
  <si>
    <t>-1378475611</t>
  </si>
  <si>
    <t>45"rošt štablónu</t>
  </si>
  <si>
    <t>1718592994</t>
  </si>
  <si>
    <t>(4,8+5,7+4,8)+15*0,3</t>
  </si>
  <si>
    <t>-1873520309</t>
  </si>
  <si>
    <t>764171231.S</t>
  </si>
  <si>
    <t>Záveterná lišta pozink farebný, r.š. do 370 mm, sklon strechy do 30°</t>
  </si>
  <si>
    <t>1098823304</t>
  </si>
  <si>
    <t>4,8*2</t>
  </si>
  <si>
    <t>1009546000</t>
  </si>
  <si>
    <t>5,7</t>
  </si>
  <si>
    <t>1574238464</t>
  </si>
  <si>
    <t>1360489442</t>
  </si>
  <si>
    <t>-856732640</t>
  </si>
  <si>
    <t>-2099853130</t>
  </si>
  <si>
    <t>4,8*2+5,7"vodorovne štablón</t>
  </si>
  <si>
    <t>-1478252844</t>
  </si>
  <si>
    <t>4,8*2+5,7"zvislo štablón</t>
  </si>
  <si>
    <t>764333430.S</t>
  </si>
  <si>
    <t>Lemovanie z pozinkovaného farbeného PZf plechu, múrov na plochých strechách r.š. 330 mm</t>
  </si>
  <si>
    <t>1500392886</t>
  </si>
  <si>
    <t>2099190966</t>
  </si>
  <si>
    <t>-107794019</t>
  </si>
  <si>
    <t>-1594001520</t>
  </si>
  <si>
    <t>764841492.S</t>
  </si>
  <si>
    <t>Odvetranie plynových spotrebičov z pozinkovaného farbeného PZf plechu, lem plechový dĺžky do 150 mm, s D do 200 mm</t>
  </si>
  <si>
    <t>-921331251</t>
  </si>
  <si>
    <t>1"prestup komína</t>
  </si>
  <si>
    <t>764311822.S</t>
  </si>
  <si>
    <t>Demontáž krytiny hladkej strešnej z tabúľ 2000 x 1000 mm, so sklonom do 30st.,  -0,00732t</t>
  </si>
  <si>
    <t>1472326023</t>
  </si>
  <si>
    <t>1127075505</t>
  </si>
  <si>
    <t>-266824242</t>
  </si>
  <si>
    <t>1499003564</t>
  </si>
  <si>
    <t>968298673</t>
  </si>
  <si>
    <t>3,0</t>
  </si>
  <si>
    <t>646867470</t>
  </si>
  <si>
    <t>789428261</t>
  </si>
  <si>
    <t>-1291690930</t>
  </si>
  <si>
    <t>-1135444516</t>
  </si>
  <si>
    <t>-1945541455</t>
  </si>
  <si>
    <t>S2*2+S2*0,25*2"plný záklop z dosák 100x25mm</t>
  </si>
  <si>
    <t>S2*1,1*0,05*4"kontralaty</t>
  </si>
  <si>
    <t>1322406983</t>
  </si>
  <si>
    <t>4,3*2+5,7+3</t>
  </si>
  <si>
    <t>210964821.S</t>
  </si>
  <si>
    <t>Demontáž - podpery vedenia FeZn na plochú strechu PV21   -0,00100 t</t>
  </si>
  <si>
    <t>-1163854258</t>
  </si>
  <si>
    <t>-1963113708</t>
  </si>
  <si>
    <t>S3</t>
  </si>
  <si>
    <t>7,2</t>
  </si>
  <si>
    <t>SO 03 - ZÁDVERIE</t>
  </si>
  <si>
    <t>2,4+3,8+2,4</t>
  </si>
  <si>
    <t>0,088*19 'Prepočítané koeficientom množstva</t>
  </si>
  <si>
    <t>1156932683</t>
  </si>
  <si>
    <t>640904140</t>
  </si>
  <si>
    <t>S3"plný záklop z dosák 100x25mm</t>
  </si>
  <si>
    <t>7,2*0,0264 'Prepočítané koeficientom množstva</t>
  </si>
  <si>
    <t>S3*1,1</t>
  </si>
  <si>
    <t>7,92*0,0027 'Prepočítané koeficientom množstva</t>
  </si>
  <si>
    <t>S3*0,0264"plný záklop z dosák 100x25mm</t>
  </si>
  <si>
    <t>S3*1,1*0,027"kontralaty</t>
  </si>
  <si>
    <t>2,4*2</t>
  </si>
  <si>
    <t>764324420.S</t>
  </si>
  <si>
    <t>Oplechovanie z pozinkovaného farbeného PZf plechu, odkvapov na strechách s tvrdou krytinou zo segmentov r.š. 330 mm</t>
  </si>
  <si>
    <t>2,4*2+3,0"vodorovne štablón</t>
  </si>
  <si>
    <t>2,4*2+3,0"zvislo štablón</t>
  </si>
  <si>
    <t>S3*2+S3*0,25*2"plný záklop z dosák 100x25mm</t>
  </si>
  <si>
    <t>S3*1,1*0,05*4"kontralaty</t>
  </si>
  <si>
    <t>2,5+3,0</t>
  </si>
  <si>
    <t>S4</t>
  </si>
  <si>
    <t>5,52</t>
  </si>
  <si>
    <t>SO 04 - SCHODISKO</t>
  </si>
  <si>
    <t>3,0*3,0</t>
  </si>
  <si>
    <t>0,065*19 'Prepočítané koeficientom množstva</t>
  </si>
  <si>
    <t>762332110.S</t>
  </si>
  <si>
    <t>Montáž viazaných konštrukcií krovov striech z reziva priemernej plochy do 120 cm2</t>
  </si>
  <si>
    <t>-215557775</t>
  </si>
  <si>
    <t>2,3*6</t>
  </si>
  <si>
    <t>-1285413656</t>
  </si>
  <si>
    <t>2,3*6*0,05*1,0*1,1</t>
  </si>
  <si>
    <t>0,759*0,0132 'Prepočítané koeficientom množstva</t>
  </si>
  <si>
    <t>762341004.R</t>
  </si>
  <si>
    <t>Montáž debnenia jednoduchých striech, na krokvy a kontralaty z dosiek na na pero a drážku</t>
  </si>
  <si>
    <t>S4"plný záklop z dosák 100x25mm</t>
  </si>
  <si>
    <t>S4"plný záklop z dosák 100x25mm P+D</t>
  </si>
  <si>
    <t>5,52*0,0264 'Prepočítané koeficientom množstva</t>
  </si>
  <si>
    <t>0,010"hranoly</t>
  </si>
  <si>
    <t>0,146"dosky</t>
  </si>
  <si>
    <t>2,3</t>
  </si>
  <si>
    <t>2,4+2,3"bočné oplechovanie</t>
  </si>
  <si>
    <t>2,3"pri múre</t>
  </si>
  <si>
    <t>765901614.S</t>
  </si>
  <si>
    <t>Strešná fólia paropriepustná, na plné debnenie, trieda tesnosti 3</t>
  </si>
  <si>
    <t>189230272</t>
  </si>
  <si>
    <t>783726200.S</t>
  </si>
  <si>
    <t>Nátery tesárskych konštrukcií syntetické na vzduchu schnúce lazurovacím lakom 2x lakovaním</t>
  </si>
  <si>
    <t>1488510482</t>
  </si>
  <si>
    <t>S4*2+S4*0,25*2"plný záklop z dosák 100x25mm P+D</t>
  </si>
  <si>
    <t>2,3*1,1*(0,05+0,1)*2"hranoly</t>
  </si>
  <si>
    <t>ZOZNAM FIGÚR</t>
  </si>
  <si>
    <t>Výmera</t>
  </si>
  <si>
    <t>(0,5*4*2+(0,86+0,5)*2*2)*1,2"zostávajúce komíny</t>
  </si>
  <si>
    <t>Použitie figúry:</t>
  </si>
  <si>
    <t>70*3,5</t>
  </si>
  <si>
    <t>5,75*2*23,7</t>
  </si>
  <si>
    <t>0,5*4*1,2"zostávajúci komín</t>
  </si>
  <si>
    <t>5,7*4,8</t>
  </si>
  <si>
    <t>2,4*3,0</t>
  </si>
  <si>
    <t>2,4*2,3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</si>
</sst>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67"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23" fillId="5" borderId="16" xfId="0" applyFont="1" applyFill="1" applyBorder="1" applyAlignment="1" applyProtection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</xf>
    <xf numFmtId="0" fontId="23" fillId="5" borderId="1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39" fillId="0" borderId="16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/>
    </xf>
    <xf numFmtId="167" fontId="39" fillId="0" borderId="18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167" fontId="0" fillId="0" borderId="0" xfId="0" applyNumberForma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Protection="1"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4" fontId="25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4" fontId="17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4" fontId="17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4" fontId="4" fillId="5" borderId="7" xfId="0" applyNumberFormat="1" applyFont="1" applyFill="1" applyBorder="1" applyAlignment="1" applyProtection="1">
      <alignment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3" fillId="5" borderId="0" xfId="0" applyFont="1" applyFill="1" applyAlignment="1" applyProtection="1">
      <alignment horizontal="left" vertical="center"/>
      <protection locked="0"/>
    </xf>
    <xf numFmtId="0" fontId="23" fillId="5" borderId="0" xfId="0" applyFont="1" applyFill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3" fillId="5" borderId="16" xfId="0" applyFont="1" applyFill="1" applyBorder="1" applyAlignment="1" applyProtection="1">
      <alignment horizontal="center" vertical="center" wrapText="1"/>
      <protection locked="0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166" fontId="34" fillId="0" borderId="12" xfId="0" applyNumberFormat="1" applyFont="1" applyBorder="1" applyProtection="1">
      <protection locked="0"/>
    </xf>
    <xf numFmtId="166" fontId="34" fillId="0" borderId="13" xfId="0" applyNumberFormat="1" applyFont="1" applyBorder="1" applyProtection="1">
      <protection locked="0"/>
    </xf>
    <xf numFmtId="4" fontId="35" fillId="0" borderId="0" xfId="0" applyNumberFormat="1" applyFont="1" applyAlignment="1" applyProtection="1">
      <alignment vertical="center"/>
      <protection locked="0"/>
    </xf>
    <xf numFmtId="0" fontId="8" fillId="0" borderId="3" xfId="0" applyFon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4" xfId="0" applyFont="1" applyBorder="1" applyProtection="1">
      <protection locked="0"/>
    </xf>
    <xf numFmtId="166" fontId="8" fillId="0" borderId="0" xfId="0" applyNumberFormat="1" applyFont="1" applyProtection="1">
      <protection locked="0"/>
    </xf>
    <xf numFmtId="166" fontId="8" fillId="0" borderId="15" xfId="0" applyNumberFormat="1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66" fontId="24" fillId="0" borderId="0" xfId="0" applyNumberFormat="1" applyFont="1" applyAlignment="1" applyProtection="1">
      <alignment vertical="center"/>
      <protection locked="0"/>
    </xf>
    <xf numFmtId="166" fontId="24" fillId="0" borderId="15" xfId="0" applyNumberFormat="1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37" fillId="0" borderId="3" xfId="0" applyFont="1" applyBorder="1" applyAlignme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25" fillId="0" borderId="0" xfId="0" applyNumberFormat="1" applyFont="1" applyProtection="1"/>
    <xf numFmtId="4" fontId="6" fillId="0" borderId="0" xfId="0" applyNumberFormat="1" applyFont="1" applyProtection="1"/>
    <xf numFmtId="4" fontId="7" fillId="0" borderId="0" xfId="0" applyNumberFormat="1" applyFont="1" applyProtection="1"/>
    <xf numFmtId="4" fontId="23" fillId="0" borderId="22" xfId="0" applyNumberFormat="1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4" fontId="16" fillId="0" borderId="5" xfId="0" applyNumberFormat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64" fontId="17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4" fontId="18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23" fillId="5" borderId="6" xfId="0" applyFont="1" applyFill="1" applyBorder="1" applyAlignment="1" applyProtection="1">
      <alignment horizontal="center" vertical="center"/>
      <protection locked="0"/>
    </xf>
    <xf numFmtId="0" fontId="23" fillId="5" borderId="7" xfId="0" applyFont="1" applyFill="1" applyBorder="1" applyAlignment="1" applyProtection="1">
      <alignment horizontal="left" vertical="center"/>
      <protection locked="0"/>
    </xf>
    <xf numFmtId="0" fontId="23" fillId="5" borderId="7" xfId="0" applyFont="1" applyFill="1" applyBorder="1" applyAlignment="1" applyProtection="1">
      <alignment horizontal="center" vertical="center"/>
      <protection locked="0"/>
    </xf>
    <xf numFmtId="0" fontId="23" fillId="5" borderId="7" xfId="0" applyFont="1" applyFill="1" applyBorder="1" applyAlignment="1" applyProtection="1">
      <alignment horizontal="right" vertical="center"/>
      <protection locked="0"/>
    </xf>
    <xf numFmtId="0" fontId="23" fillId="5" borderId="8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21" fillId="0" borderId="14" xfId="0" applyNumberFormat="1" applyFont="1" applyBorder="1" applyAlignment="1" applyProtection="1">
      <alignment vertical="center"/>
      <protection locked="0"/>
    </xf>
    <xf numFmtId="4" fontId="21" fillId="0" borderId="0" xfId="0" applyNumberFormat="1" applyFont="1" applyAlignment="1" applyProtection="1">
      <alignment vertical="center"/>
      <protection locked="0"/>
    </xf>
    <xf numFmtId="166" fontId="21" fillId="0" borderId="0" xfId="0" applyNumberFormat="1" applyFont="1" applyAlignment="1" applyProtection="1">
      <alignment vertical="center"/>
      <protection locked="0"/>
    </xf>
    <xf numFmtId="4" fontId="21" fillId="0" borderId="15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7" fillId="0" borderId="0" xfId="1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0" fillId="0" borderId="14" xfId="0" applyNumberFormat="1" applyFont="1" applyBorder="1" applyAlignment="1" applyProtection="1">
      <alignment vertical="center"/>
      <protection locked="0"/>
    </xf>
    <xf numFmtId="4" fontId="30" fillId="0" borderId="0" xfId="0" applyNumberFormat="1" applyFont="1" applyAlignment="1" applyProtection="1">
      <alignment vertical="center"/>
      <protection locked="0"/>
    </xf>
    <xf numFmtId="166" fontId="30" fillId="0" borderId="0" xfId="0" applyNumberFormat="1" applyFont="1" applyAlignment="1" applyProtection="1">
      <alignment vertical="center"/>
      <protection locked="0"/>
    </xf>
    <xf numFmtId="4" fontId="30" fillId="0" borderId="15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4" fontId="30" fillId="0" borderId="19" xfId="0" applyNumberFormat="1" applyFont="1" applyBorder="1" applyAlignment="1" applyProtection="1">
      <alignment vertical="center"/>
      <protection locked="0"/>
    </xf>
    <xf numFmtId="4" fontId="30" fillId="0" borderId="20" xfId="0" applyNumberFormat="1" applyFont="1" applyBorder="1" applyAlignment="1" applyProtection="1">
      <alignment vertical="center"/>
      <protection locked="0"/>
    </xf>
    <xf numFmtId="166" fontId="30" fillId="0" borderId="20" xfId="0" applyNumberFormat="1" applyFont="1" applyBorder="1" applyAlignment="1" applyProtection="1">
      <alignment vertical="center"/>
      <protection locked="0"/>
    </xf>
    <xf numFmtId="4" fontId="30" fillId="0" borderId="21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AO2" sqref="AO2"/>
    </sheetView>
  </sheetViews>
  <sheetFormatPr defaultRowHeight="11.25"/>
  <cols>
    <col min="1" max="1" width="8.33203125" style="46" customWidth="1"/>
    <col min="2" max="2" width="1.6640625" style="46" customWidth="1"/>
    <col min="3" max="3" width="4.1640625" style="46" customWidth="1"/>
    <col min="4" max="33" width="2.6640625" style="46" customWidth="1"/>
    <col min="34" max="34" width="3.33203125" style="46" customWidth="1"/>
    <col min="35" max="35" width="31.6640625" style="46" customWidth="1"/>
    <col min="36" max="37" width="2.5" style="46" customWidth="1"/>
    <col min="38" max="38" width="8.33203125" style="46" customWidth="1"/>
    <col min="39" max="39" width="3.33203125" style="46" customWidth="1"/>
    <col min="40" max="40" width="13.33203125" style="46" customWidth="1"/>
    <col min="41" max="41" width="7.5" style="46" customWidth="1"/>
    <col min="42" max="42" width="4.1640625" style="46" customWidth="1"/>
    <col min="43" max="43" width="15.6640625" style="46" hidden="1" customWidth="1"/>
    <col min="44" max="44" width="13.6640625" style="46" customWidth="1"/>
    <col min="45" max="47" width="25.83203125" style="46" hidden="1" customWidth="1"/>
    <col min="48" max="49" width="21.6640625" style="46" hidden="1" customWidth="1"/>
    <col min="50" max="51" width="25" style="46" hidden="1" customWidth="1"/>
    <col min="52" max="52" width="21.6640625" style="46" hidden="1" customWidth="1"/>
    <col min="53" max="53" width="19.1640625" style="46" hidden="1" customWidth="1"/>
    <col min="54" max="54" width="25" style="46" hidden="1" customWidth="1"/>
    <col min="55" max="55" width="21.6640625" style="46" hidden="1" customWidth="1"/>
    <col min="56" max="56" width="19.1640625" style="46" hidden="1" customWidth="1"/>
    <col min="57" max="57" width="66.5" style="46" customWidth="1"/>
    <col min="58" max="70" width="9.33203125" style="46"/>
    <col min="71" max="91" width="9.33203125" style="46" hidden="1"/>
    <col min="92" max="16384" width="9.33203125" style="46"/>
  </cols>
  <sheetData>
    <row r="1" spans="1:74">
      <c r="A1" s="182" t="s">
        <v>0</v>
      </c>
      <c r="AZ1" s="182" t="s">
        <v>1</v>
      </c>
      <c r="BA1" s="182" t="s">
        <v>2</v>
      </c>
      <c r="BB1" s="182" t="s">
        <v>1</v>
      </c>
      <c r="BT1" s="182" t="s">
        <v>3</v>
      </c>
      <c r="BU1" s="182" t="s">
        <v>3</v>
      </c>
      <c r="BV1" s="182" t="s">
        <v>4</v>
      </c>
    </row>
    <row r="2" spans="1:74" ht="36.950000000000003" customHeight="1">
      <c r="AR2" s="47" t="s">
        <v>5</v>
      </c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S2" s="49" t="s">
        <v>6</v>
      </c>
      <c r="BT2" s="49" t="s">
        <v>7</v>
      </c>
    </row>
    <row r="3" spans="1:74" ht="6.95" customHeight="1"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3"/>
      <c r="BS3" s="49" t="s">
        <v>6</v>
      </c>
      <c r="BT3" s="49" t="s">
        <v>7</v>
      </c>
    </row>
    <row r="4" spans="1:74" ht="24.95" customHeight="1">
      <c r="B4" s="53"/>
      <c r="D4" s="54" t="s">
        <v>8</v>
      </c>
      <c r="AR4" s="53"/>
      <c r="AS4" s="183" t="s">
        <v>9</v>
      </c>
      <c r="BE4" s="184" t="s">
        <v>10</v>
      </c>
      <c r="BS4" s="49" t="s">
        <v>11</v>
      </c>
    </row>
    <row r="5" spans="1:74" ht="12" customHeight="1">
      <c r="B5" s="53"/>
      <c r="D5" s="185" t="s">
        <v>12</v>
      </c>
      <c r="K5" s="64" t="s">
        <v>13</v>
      </c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R5" s="53"/>
      <c r="BE5" s="186" t="s">
        <v>14</v>
      </c>
      <c r="BS5" s="49" t="s">
        <v>6</v>
      </c>
    </row>
    <row r="6" spans="1:74" ht="36.950000000000003" customHeight="1">
      <c r="B6" s="53"/>
      <c r="D6" s="187" t="s">
        <v>15</v>
      </c>
      <c r="K6" s="188" t="s">
        <v>16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R6" s="53"/>
      <c r="BE6" s="189"/>
      <c r="BS6" s="49" t="s">
        <v>6</v>
      </c>
    </row>
    <row r="7" spans="1:74" ht="12" customHeight="1">
      <c r="B7" s="53"/>
      <c r="D7" s="56" t="s">
        <v>17</v>
      </c>
      <c r="K7" s="62" t="s">
        <v>1</v>
      </c>
      <c r="AK7" s="56" t="s">
        <v>18</v>
      </c>
      <c r="AN7" s="62" t="s">
        <v>1</v>
      </c>
      <c r="AR7" s="53"/>
      <c r="BE7" s="189"/>
      <c r="BS7" s="49" t="s">
        <v>6</v>
      </c>
    </row>
    <row r="8" spans="1:74" ht="12" customHeight="1">
      <c r="B8" s="53"/>
      <c r="D8" s="56" t="s">
        <v>19</v>
      </c>
      <c r="K8" s="62" t="s">
        <v>20</v>
      </c>
      <c r="AK8" s="56" t="s">
        <v>21</v>
      </c>
      <c r="AN8" s="1" t="s">
        <v>22</v>
      </c>
      <c r="AR8" s="53"/>
      <c r="BE8" s="189"/>
      <c r="BS8" s="49" t="s">
        <v>6</v>
      </c>
    </row>
    <row r="9" spans="1:74" ht="14.45" customHeight="1">
      <c r="B9" s="53"/>
      <c r="AR9" s="53"/>
      <c r="BE9" s="189"/>
      <c r="BS9" s="49" t="s">
        <v>6</v>
      </c>
    </row>
    <row r="10" spans="1:74" ht="12" customHeight="1">
      <c r="B10" s="53"/>
      <c r="D10" s="56" t="s">
        <v>23</v>
      </c>
      <c r="AK10" s="56" t="s">
        <v>24</v>
      </c>
      <c r="AN10" s="62" t="s">
        <v>1</v>
      </c>
      <c r="AR10" s="53"/>
      <c r="BE10" s="189"/>
      <c r="BS10" s="49" t="s">
        <v>6</v>
      </c>
    </row>
    <row r="11" spans="1:74" ht="18.399999999999999" customHeight="1">
      <c r="B11" s="53"/>
      <c r="E11" s="62" t="s">
        <v>25</v>
      </c>
      <c r="AK11" s="56" t="s">
        <v>26</v>
      </c>
      <c r="AN11" s="62" t="s">
        <v>1</v>
      </c>
      <c r="AR11" s="53"/>
      <c r="BE11" s="189"/>
      <c r="BS11" s="49" t="s">
        <v>6</v>
      </c>
    </row>
    <row r="12" spans="1:74" ht="6.95" customHeight="1">
      <c r="B12" s="53"/>
      <c r="AR12" s="53"/>
      <c r="BE12" s="189"/>
      <c r="BS12" s="49" t="s">
        <v>6</v>
      </c>
    </row>
    <row r="13" spans="1:74" ht="12" customHeight="1">
      <c r="B13" s="53"/>
      <c r="D13" s="56" t="s">
        <v>27</v>
      </c>
      <c r="AK13" s="56" t="s">
        <v>24</v>
      </c>
      <c r="AN13" s="2" t="s">
        <v>28</v>
      </c>
      <c r="AR13" s="53"/>
      <c r="BE13" s="189"/>
      <c r="BS13" s="49" t="s">
        <v>6</v>
      </c>
    </row>
    <row r="14" spans="1:74" ht="12.75">
      <c r="B14" s="53"/>
      <c r="E14" s="14" t="s">
        <v>28</v>
      </c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56" t="s">
        <v>26</v>
      </c>
      <c r="AN14" s="2" t="s">
        <v>28</v>
      </c>
      <c r="AR14" s="53"/>
      <c r="BE14" s="189"/>
      <c r="BS14" s="49" t="s">
        <v>6</v>
      </c>
    </row>
    <row r="15" spans="1:74" ht="6.95" customHeight="1">
      <c r="B15" s="53"/>
      <c r="AR15" s="53"/>
      <c r="BE15" s="189"/>
      <c r="BS15" s="49" t="s">
        <v>3</v>
      </c>
    </row>
    <row r="16" spans="1:74" ht="12" customHeight="1">
      <c r="B16" s="53"/>
      <c r="D16" s="56" t="s">
        <v>29</v>
      </c>
      <c r="AK16" s="56" t="s">
        <v>24</v>
      </c>
      <c r="AN16" s="62" t="s">
        <v>1</v>
      </c>
      <c r="AR16" s="53"/>
      <c r="BE16" s="189"/>
      <c r="BS16" s="49" t="s">
        <v>3</v>
      </c>
    </row>
    <row r="17" spans="2:71" ht="18.399999999999999" customHeight="1">
      <c r="B17" s="53"/>
      <c r="E17" s="62" t="s">
        <v>30</v>
      </c>
      <c r="AK17" s="56" t="s">
        <v>26</v>
      </c>
      <c r="AN17" s="62" t="s">
        <v>1</v>
      </c>
      <c r="AR17" s="53"/>
      <c r="BE17" s="189"/>
      <c r="BS17" s="49" t="s">
        <v>31</v>
      </c>
    </row>
    <row r="18" spans="2:71" ht="6.95" customHeight="1">
      <c r="B18" s="53"/>
      <c r="AR18" s="53"/>
      <c r="BE18" s="189"/>
      <c r="BS18" s="49" t="s">
        <v>6</v>
      </c>
    </row>
    <row r="19" spans="2:71" ht="12" customHeight="1">
      <c r="B19" s="53"/>
      <c r="D19" s="56" t="s">
        <v>32</v>
      </c>
      <c r="AK19" s="56" t="s">
        <v>24</v>
      </c>
      <c r="AN19" s="62" t="s">
        <v>1</v>
      </c>
      <c r="AR19" s="53"/>
      <c r="BE19" s="189"/>
      <c r="BS19" s="49" t="s">
        <v>6</v>
      </c>
    </row>
    <row r="20" spans="2:71" ht="18.399999999999999" customHeight="1">
      <c r="B20" s="53"/>
      <c r="E20" s="62" t="s">
        <v>33</v>
      </c>
      <c r="AK20" s="56" t="s">
        <v>26</v>
      </c>
      <c r="AN20" s="62" t="s">
        <v>1</v>
      </c>
      <c r="AR20" s="53"/>
      <c r="BE20" s="189"/>
      <c r="BS20" s="49" t="s">
        <v>31</v>
      </c>
    </row>
    <row r="21" spans="2:71" ht="6.95" customHeight="1">
      <c r="B21" s="53"/>
      <c r="AR21" s="53"/>
      <c r="BE21" s="189"/>
    </row>
    <row r="22" spans="2:71" ht="12" customHeight="1">
      <c r="B22" s="53"/>
      <c r="D22" s="56" t="s">
        <v>34</v>
      </c>
      <c r="AR22" s="53"/>
      <c r="BE22" s="189"/>
    </row>
    <row r="23" spans="2:71" ht="16.5" customHeight="1">
      <c r="B23" s="53"/>
      <c r="E23" s="67" t="s">
        <v>1</v>
      </c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R23" s="53"/>
      <c r="BE23" s="189"/>
    </row>
    <row r="24" spans="2:71" ht="6.95" customHeight="1">
      <c r="B24" s="53"/>
      <c r="AR24" s="53"/>
      <c r="BE24" s="189"/>
    </row>
    <row r="25" spans="2:71" ht="6.95" customHeight="1">
      <c r="B25" s="53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R25" s="53"/>
      <c r="BE25" s="189"/>
    </row>
    <row r="26" spans="2:71" s="59" customFormat="1" ht="25.9" customHeight="1">
      <c r="B26" s="4"/>
      <c r="D26" s="192" t="s">
        <v>35</v>
      </c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193">
        <f>ROUND(AG94,2)</f>
        <v>0</v>
      </c>
      <c r="AL26" s="194"/>
      <c r="AM26" s="194"/>
      <c r="AN26" s="194"/>
      <c r="AO26" s="194"/>
      <c r="AR26" s="4"/>
      <c r="BE26" s="189"/>
    </row>
    <row r="27" spans="2:71" s="59" customFormat="1" ht="6.95" customHeight="1">
      <c r="B27" s="4"/>
      <c r="AR27" s="4"/>
      <c r="BE27" s="189"/>
    </row>
    <row r="28" spans="2:71" s="59" customFormat="1" ht="12.75">
      <c r="B28" s="4"/>
      <c r="L28" s="195" t="s">
        <v>36</v>
      </c>
      <c r="M28" s="195"/>
      <c r="N28" s="195"/>
      <c r="O28" s="195"/>
      <c r="P28" s="195"/>
      <c r="W28" s="195" t="s">
        <v>37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38</v>
      </c>
      <c r="AL28" s="195"/>
      <c r="AM28" s="195"/>
      <c r="AN28" s="195"/>
      <c r="AO28" s="195"/>
      <c r="AR28" s="4"/>
      <c r="BE28" s="189"/>
    </row>
    <row r="29" spans="2:71" s="197" customFormat="1" ht="14.45" customHeight="1">
      <c r="B29" s="196"/>
      <c r="D29" s="56" t="s">
        <v>39</v>
      </c>
      <c r="F29" s="73" t="s">
        <v>40</v>
      </c>
      <c r="L29" s="198">
        <v>0.23</v>
      </c>
      <c r="M29" s="199"/>
      <c r="N29" s="199"/>
      <c r="O29" s="199"/>
      <c r="P29" s="199"/>
      <c r="Q29" s="200"/>
      <c r="R29" s="200"/>
      <c r="S29" s="200"/>
      <c r="T29" s="200"/>
      <c r="U29" s="200"/>
      <c r="V29" s="200"/>
      <c r="W29" s="201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F29" s="200"/>
      <c r="AG29" s="200"/>
      <c r="AH29" s="200"/>
      <c r="AI29" s="200"/>
      <c r="AJ29" s="200"/>
      <c r="AK29" s="201">
        <f>ROUND(AV94, 2)</f>
        <v>0</v>
      </c>
      <c r="AL29" s="199"/>
      <c r="AM29" s="199"/>
      <c r="AN29" s="199"/>
      <c r="AO29" s="199"/>
      <c r="AP29" s="200"/>
      <c r="AQ29" s="200"/>
      <c r="AR29" s="202"/>
      <c r="AS29" s="200"/>
      <c r="AT29" s="200"/>
      <c r="AU29" s="200"/>
      <c r="AV29" s="200"/>
      <c r="AW29" s="200"/>
      <c r="AX29" s="200"/>
      <c r="AY29" s="200"/>
      <c r="AZ29" s="200"/>
      <c r="BE29" s="203"/>
    </row>
    <row r="30" spans="2:71" s="197" customFormat="1" ht="14.45" customHeight="1">
      <c r="B30" s="196"/>
      <c r="F30" s="73" t="s">
        <v>41</v>
      </c>
      <c r="L30" s="204">
        <v>0.23</v>
      </c>
      <c r="M30" s="205"/>
      <c r="N30" s="205"/>
      <c r="O30" s="205"/>
      <c r="P30" s="205"/>
      <c r="W30" s="206">
        <f>ROUND(BA94, 2)</f>
        <v>0</v>
      </c>
      <c r="X30" s="205"/>
      <c r="Y30" s="205"/>
      <c r="Z30" s="205"/>
      <c r="AA30" s="205"/>
      <c r="AB30" s="205"/>
      <c r="AC30" s="205"/>
      <c r="AD30" s="205"/>
      <c r="AE30" s="205"/>
      <c r="AK30" s="206">
        <f>ROUND(AW94, 2)</f>
        <v>0</v>
      </c>
      <c r="AL30" s="205"/>
      <c r="AM30" s="205"/>
      <c r="AN30" s="205"/>
      <c r="AO30" s="205"/>
      <c r="AR30" s="196"/>
      <c r="BE30" s="203"/>
    </row>
    <row r="31" spans="2:71" s="197" customFormat="1" ht="14.45" hidden="1" customHeight="1">
      <c r="B31" s="196"/>
      <c r="F31" s="56" t="s">
        <v>42</v>
      </c>
      <c r="L31" s="204">
        <v>0.23</v>
      </c>
      <c r="M31" s="205"/>
      <c r="N31" s="205"/>
      <c r="O31" s="205"/>
      <c r="P31" s="205"/>
      <c r="W31" s="206">
        <f>ROUND(BB94, 2)</f>
        <v>0</v>
      </c>
      <c r="X31" s="205"/>
      <c r="Y31" s="205"/>
      <c r="Z31" s="205"/>
      <c r="AA31" s="205"/>
      <c r="AB31" s="205"/>
      <c r="AC31" s="205"/>
      <c r="AD31" s="205"/>
      <c r="AE31" s="205"/>
      <c r="AK31" s="206">
        <v>0</v>
      </c>
      <c r="AL31" s="205"/>
      <c r="AM31" s="205"/>
      <c r="AN31" s="205"/>
      <c r="AO31" s="205"/>
      <c r="AR31" s="196"/>
      <c r="BE31" s="203"/>
    </row>
    <row r="32" spans="2:71" s="197" customFormat="1" ht="14.45" hidden="1" customHeight="1">
      <c r="B32" s="196"/>
      <c r="F32" s="56" t="s">
        <v>43</v>
      </c>
      <c r="L32" s="204">
        <v>0.23</v>
      </c>
      <c r="M32" s="205"/>
      <c r="N32" s="205"/>
      <c r="O32" s="205"/>
      <c r="P32" s="205"/>
      <c r="W32" s="206">
        <f>ROUND(BC94, 2)</f>
        <v>0</v>
      </c>
      <c r="X32" s="205"/>
      <c r="Y32" s="205"/>
      <c r="Z32" s="205"/>
      <c r="AA32" s="205"/>
      <c r="AB32" s="205"/>
      <c r="AC32" s="205"/>
      <c r="AD32" s="205"/>
      <c r="AE32" s="205"/>
      <c r="AK32" s="206">
        <v>0</v>
      </c>
      <c r="AL32" s="205"/>
      <c r="AM32" s="205"/>
      <c r="AN32" s="205"/>
      <c r="AO32" s="205"/>
      <c r="AR32" s="196"/>
      <c r="BE32" s="203"/>
    </row>
    <row r="33" spans="2:57" s="197" customFormat="1" ht="14.45" hidden="1" customHeight="1">
      <c r="B33" s="196"/>
      <c r="F33" s="73" t="s">
        <v>44</v>
      </c>
      <c r="L33" s="198">
        <v>0</v>
      </c>
      <c r="M33" s="199"/>
      <c r="N33" s="199"/>
      <c r="O33" s="199"/>
      <c r="P33" s="199"/>
      <c r="Q33" s="200"/>
      <c r="R33" s="200"/>
      <c r="S33" s="200"/>
      <c r="T33" s="200"/>
      <c r="U33" s="200"/>
      <c r="V33" s="200"/>
      <c r="W33" s="201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F33" s="200"/>
      <c r="AG33" s="200"/>
      <c r="AH33" s="200"/>
      <c r="AI33" s="200"/>
      <c r="AJ33" s="200"/>
      <c r="AK33" s="201">
        <v>0</v>
      </c>
      <c r="AL33" s="199"/>
      <c r="AM33" s="199"/>
      <c r="AN33" s="199"/>
      <c r="AO33" s="199"/>
      <c r="AP33" s="200"/>
      <c r="AQ33" s="200"/>
      <c r="AR33" s="202"/>
      <c r="AS33" s="200"/>
      <c r="AT33" s="200"/>
      <c r="AU33" s="200"/>
      <c r="AV33" s="200"/>
      <c r="AW33" s="200"/>
      <c r="AX33" s="200"/>
      <c r="AY33" s="200"/>
      <c r="AZ33" s="200"/>
      <c r="BE33" s="203"/>
    </row>
    <row r="34" spans="2:57" s="59" customFormat="1" ht="6.95" customHeight="1">
      <c r="B34" s="4"/>
      <c r="AR34" s="4"/>
      <c r="BE34" s="189"/>
    </row>
    <row r="35" spans="2:57" s="59" customFormat="1" ht="25.9" customHeight="1">
      <c r="B35" s="4"/>
      <c r="C35" s="207"/>
      <c r="D35" s="208" t="s">
        <v>45</v>
      </c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10" t="s">
        <v>46</v>
      </c>
      <c r="U35" s="209"/>
      <c r="V35" s="209"/>
      <c r="W35" s="209"/>
      <c r="X35" s="211" t="s">
        <v>47</v>
      </c>
      <c r="Y35" s="212"/>
      <c r="Z35" s="212"/>
      <c r="AA35" s="212"/>
      <c r="AB35" s="212"/>
      <c r="AC35" s="209"/>
      <c r="AD35" s="209"/>
      <c r="AE35" s="209"/>
      <c r="AF35" s="209"/>
      <c r="AG35" s="209"/>
      <c r="AH35" s="209"/>
      <c r="AI35" s="209"/>
      <c r="AJ35" s="209"/>
      <c r="AK35" s="213">
        <f>SUM(AK26:AK33)</f>
        <v>0</v>
      </c>
      <c r="AL35" s="212"/>
      <c r="AM35" s="212"/>
      <c r="AN35" s="212"/>
      <c r="AO35" s="214"/>
      <c r="AP35" s="207"/>
      <c r="AQ35" s="207"/>
      <c r="AR35" s="4"/>
    </row>
    <row r="36" spans="2:57" s="59" customFormat="1" ht="6.95" customHeight="1">
      <c r="B36" s="4"/>
      <c r="AR36" s="4"/>
    </row>
    <row r="37" spans="2:57" s="59" customFormat="1" ht="14.45" customHeight="1">
      <c r="B37" s="4"/>
      <c r="AR37" s="4"/>
    </row>
    <row r="38" spans="2:57" ht="14.45" customHeight="1">
      <c r="B38" s="53"/>
      <c r="AR38" s="53"/>
    </row>
    <row r="39" spans="2:57" ht="14.45" customHeight="1">
      <c r="B39" s="53"/>
      <c r="AR39" s="53"/>
    </row>
    <row r="40" spans="2:57" ht="14.45" customHeight="1">
      <c r="B40" s="53"/>
      <c r="AR40" s="53"/>
    </row>
    <row r="41" spans="2:57" ht="14.45" customHeight="1">
      <c r="B41" s="53"/>
      <c r="AR41" s="53"/>
    </row>
    <row r="42" spans="2:57" ht="14.45" customHeight="1">
      <c r="B42" s="53"/>
      <c r="AR42" s="53"/>
    </row>
    <row r="43" spans="2:57" ht="14.45" customHeight="1">
      <c r="B43" s="53"/>
      <c r="AR43" s="53"/>
    </row>
    <row r="44" spans="2:57" ht="14.45" customHeight="1">
      <c r="B44" s="53"/>
      <c r="AR44" s="53"/>
    </row>
    <row r="45" spans="2:57" ht="14.45" customHeight="1">
      <c r="B45" s="53"/>
      <c r="AR45" s="53"/>
    </row>
    <row r="46" spans="2:57" ht="14.45" customHeight="1">
      <c r="B46" s="53"/>
      <c r="AR46" s="53"/>
    </row>
    <row r="47" spans="2:57" ht="14.45" customHeight="1">
      <c r="B47" s="53"/>
      <c r="AR47" s="53"/>
    </row>
    <row r="48" spans="2:57" ht="14.45" customHeight="1">
      <c r="B48" s="53"/>
      <c r="AR48" s="53"/>
    </row>
    <row r="49" spans="2:44" s="59" customFormat="1" ht="14.45" customHeight="1">
      <c r="B49" s="4"/>
      <c r="D49" s="86" t="s">
        <v>48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6" t="s">
        <v>49</v>
      </c>
      <c r="AI49" s="87"/>
      <c r="AJ49" s="87"/>
      <c r="AK49" s="87"/>
      <c r="AL49" s="87"/>
      <c r="AM49" s="87"/>
      <c r="AN49" s="87"/>
      <c r="AO49" s="87"/>
      <c r="AR49" s="4"/>
    </row>
    <row r="50" spans="2:44">
      <c r="B50" s="53"/>
      <c r="AR50" s="53"/>
    </row>
    <row r="51" spans="2:44">
      <c r="B51" s="53"/>
      <c r="AR51" s="53"/>
    </row>
    <row r="52" spans="2:44">
      <c r="B52" s="53"/>
      <c r="AR52" s="53"/>
    </row>
    <row r="53" spans="2:44">
      <c r="B53" s="53"/>
      <c r="AR53" s="53"/>
    </row>
    <row r="54" spans="2:44">
      <c r="B54" s="53"/>
      <c r="AR54" s="53"/>
    </row>
    <row r="55" spans="2:44">
      <c r="B55" s="53"/>
      <c r="AR55" s="53"/>
    </row>
    <row r="56" spans="2:44">
      <c r="B56" s="53"/>
      <c r="AR56" s="53"/>
    </row>
    <row r="57" spans="2:44">
      <c r="B57" s="53"/>
      <c r="AR57" s="53"/>
    </row>
    <row r="58" spans="2:44">
      <c r="B58" s="53"/>
      <c r="AR58" s="53"/>
    </row>
    <row r="59" spans="2:44">
      <c r="B59" s="53"/>
      <c r="AR59" s="53"/>
    </row>
    <row r="60" spans="2:44" s="59" customFormat="1" ht="12.75">
      <c r="B60" s="4"/>
      <c r="D60" s="88" t="s">
        <v>50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8" t="s">
        <v>51</v>
      </c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8" t="s">
        <v>50</v>
      </c>
      <c r="AI60" s="89"/>
      <c r="AJ60" s="89"/>
      <c r="AK60" s="89"/>
      <c r="AL60" s="89"/>
      <c r="AM60" s="88" t="s">
        <v>51</v>
      </c>
      <c r="AN60" s="89"/>
      <c r="AO60" s="89"/>
      <c r="AR60" s="4"/>
    </row>
    <row r="61" spans="2:44">
      <c r="B61" s="53"/>
      <c r="AR61" s="53"/>
    </row>
    <row r="62" spans="2:44">
      <c r="B62" s="53"/>
      <c r="AR62" s="53"/>
    </row>
    <row r="63" spans="2:44">
      <c r="B63" s="53"/>
      <c r="AR63" s="53"/>
    </row>
    <row r="64" spans="2:44" s="59" customFormat="1" ht="12.75">
      <c r="B64" s="4"/>
      <c r="D64" s="86" t="s">
        <v>52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6" t="s">
        <v>53</v>
      </c>
      <c r="AI64" s="87"/>
      <c r="AJ64" s="87"/>
      <c r="AK64" s="87"/>
      <c r="AL64" s="87"/>
      <c r="AM64" s="87"/>
      <c r="AN64" s="87"/>
      <c r="AO64" s="87"/>
      <c r="AR64" s="4"/>
    </row>
    <row r="65" spans="2:44">
      <c r="B65" s="53"/>
      <c r="AR65" s="53"/>
    </row>
    <row r="66" spans="2:44">
      <c r="B66" s="53"/>
      <c r="AR66" s="53"/>
    </row>
    <row r="67" spans="2:44">
      <c r="B67" s="53"/>
      <c r="AR67" s="53"/>
    </row>
    <row r="68" spans="2:44">
      <c r="B68" s="53"/>
      <c r="AR68" s="53"/>
    </row>
    <row r="69" spans="2:44">
      <c r="B69" s="53"/>
      <c r="AR69" s="53"/>
    </row>
    <row r="70" spans="2:44">
      <c r="B70" s="53"/>
      <c r="AR70" s="53"/>
    </row>
    <row r="71" spans="2:44">
      <c r="B71" s="53"/>
      <c r="AR71" s="53"/>
    </row>
    <row r="72" spans="2:44">
      <c r="B72" s="53"/>
      <c r="AR72" s="53"/>
    </row>
    <row r="73" spans="2:44">
      <c r="B73" s="53"/>
      <c r="AR73" s="53"/>
    </row>
    <row r="74" spans="2:44">
      <c r="B74" s="53"/>
      <c r="AR74" s="53"/>
    </row>
    <row r="75" spans="2:44" s="59" customFormat="1" ht="12.75">
      <c r="B75" s="4"/>
      <c r="D75" s="88" t="s">
        <v>50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8" t="s">
        <v>51</v>
      </c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8" t="s">
        <v>50</v>
      </c>
      <c r="AI75" s="89"/>
      <c r="AJ75" s="89"/>
      <c r="AK75" s="89"/>
      <c r="AL75" s="89"/>
      <c r="AM75" s="88" t="s">
        <v>51</v>
      </c>
      <c r="AN75" s="89"/>
      <c r="AO75" s="89"/>
      <c r="AR75" s="4"/>
    </row>
    <row r="76" spans="2:44" s="59" customFormat="1">
      <c r="B76" s="4"/>
      <c r="AR76" s="4"/>
    </row>
    <row r="77" spans="2:44" s="59" customFormat="1" ht="6.95" customHeight="1">
      <c r="B77" s="92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4"/>
    </row>
    <row r="81" spans="1:91" s="59" customFormat="1" ht="6.95" customHeight="1">
      <c r="B81" s="94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4"/>
    </row>
    <row r="82" spans="1:91" s="59" customFormat="1" ht="24.95" customHeight="1">
      <c r="B82" s="4"/>
      <c r="C82" s="54" t="s">
        <v>54</v>
      </c>
      <c r="AR82" s="4"/>
    </row>
    <row r="83" spans="1:91" s="59" customFormat="1" ht="6.95" customHeight="1">
      <c r="B83" s="4"/>
      <c r="AR83" s="4"/>
    </row>
    <row r="84" spans="1:91" s="215" customFormat="1" ht="12" customHeight="1">
      <c r="B84" s="216"/>
      <c r="C84" s="56" t="s">
        <v>12</v>
      </c>
      <c r="L84" s="215" t="str">
        <f>K5</f>
        <v>648</v>
      </c>
      <c r="AR84" s="216"/>
    </row>
    <row r="85" spans="1:91" s="217" customFormat="1" ht="36.950000000000003" customHeight="1">
      <c r="B85" s="218"/>
      <c r="C85" s="219" t="s">
        <v>15</v>
      </c>
      <c r="L85" s="169" t="str">
        <f>K6</f>
        <v>VÝMENA STREŠNEJ KRYTINY - Polesie Kostoľany nad Hornádom, Košická 2</v>
      </c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R85" s="218"/>
    </row>
    <row r="86" spans="1:91" s="59" customFormat="1" ht="6.95" customHeight="1">
      <c r="B86" s="4"/>
      <c r="AR86" s="4"/>
    </row>
    <row r="87" spans="1:91" s="59" customFormat="1" ht="12" customHeight="1">
      <c r="B87" s="4"/>
      <c r="C87" s="56" t="s">
        <v>19</v>
      </c>
      <c r="L87" s="220" t="str">
        <f>IF(K8="","",K8)</f>
        <v>Kostoľany nad Hornádom</v>
      </c>
      <c r="AI87" s="56" t="s">
        <v>21</v>
      </c>
      <c r="AM87" s="221" t="str">
        <f>IF(AN8= "","",AN8)</f>
        <v>5. 5. 2026</v>
      </c>
      <c r="AN87" s="221"/>
      <c r="AR87" s="4"/>
    </row>
    <row r="88" spans="1:91" s="59" customFormat="1" ht="6.95" customHeight="1">
      <c r="B88" s="4"/>
      <c r="AR88" s="4"/>
    </row>
    <row r="89" spans="1:91" s="59" customFormat="1" ht="15.2" customHeight="1">
      <c r="B89" s="4"/>
      <c r="C89" s="56" t="s">
        <v>23</v>
      </c>
      <c r="L89" s="215" t="str">
        <f>IF(E11= "","",E11)</f>
        <v>Mestské lesy Košice, a.s.</v>
      </c>
      <c r="AI89" s="56" t="s">
        <v>29</v>
      </c>
      <c r="AM89" s="222" t="str">
        <f>IF(E17="","",E17)</f>
        <v>Ing. arch. Ondrej Mižák</v>
      </c>
      <c r="AN89" s="223"/>
      <c r="AO89" s="223"/>
      <c r="AP89" s="223"/>
      <c r="AR89" s="4"/>
      <c r="AS89" s="224" t="s">
        <v>55</v>
      </c>
      <c r="AT89" s="225"/>
      <c r="AU89" s="68"/>
      <c r="AV89" s="68"/>
      <c r="AW89" s="68"/>
      <c r="AX89" s="68"/>
      <c r="AY89" s="68"/>
      <c r="AZ89" s="68"/>
      <c r="BA89" s="68"/>
      <c r="BB89" s="68"/>
      <c r="BC89" s="68"/>
      <c r="BD89" s="226"/>
    </row>
    <row r="90" spans="1:91" s="59" customFormat="1" ht="15.2" customHeight="1">
      <c r="B90" s="4"/>
      <c r="C90" s="56" t="s">
        <v>27</v>
      </c>
      <c r="L90" s="215" t="str">
        <f>IF(E14= "Vyplň údaj","",E14)</f>
        <v/>
      </c>
      <c r="AI90" s="56" t="s">
        <v>32</v>
      </c>
      <c r="AM90" s="222" t="str">
        <f>IF(E20="","",E20)</f>
        <v>Ing. Daniel Janok</v>
      </c>
      <c r="AN90" s="223"/>
      <c r="AO90" s="223"/>
      <c r="AP90" s="223"/>
      <c r="AR90" s="4"/>
      <c r="AS90" s="227"/>
      <c r="AT90" s="228"/>
      <c r="BD90" s="229"/>
    </row>
    <row r="91" spans="1:91" s="59" customFormat="1" ht="10.9" customHeight="1">
      <c r="B91" s="4"/>
      <c r="AR91" s="4"/>
      <c r="AS91" s="227"/>
      <c r="AT91" s="228"/>
      <c r="BD91" s="229"/>
    </row>
    <row r="92" spans="1:91" s="59" customFormat="1" ht="29.25" customHeight="1">
      <c r="B92" s="4"/>
      <c r="C92" s="230" t="s">
        <v>56</v>
      </c>
      <c r="D92" s="231"/>
      <c r="E92" s="231"/>
      <c r="F92" s="231"/>
      <c r="G92" s="231"/>
      <c r="H92" s="81"/>
      <c r="I92" s="232" t="s">
        <v>57</v>
      </c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3" t="s">
        <v>58</v>
      </c>
      <c r="AH92" s="231"/>
      <c r="AI92" s="231"/>
      <c r="AJ92" s="231"/>
      <c r="AK92" s="231"/>
      <c r="AL92" s="231"/>
      <c r="AM92" s="231"/>
      <c r="AN92" s="232" t="s">
        <v>59</v>
      </c>
      <c r="AO92" s="231"/>
      <c r="AP92" s="234"/>
      <c r="AQ92" s="235" t="s">
        <v>60</v>
      </c>
      <c r="AR92" s="4"/>
      <c r="AS92" s="108" t="s">
        <v>61</v>
      </c>
      <c r="AT92" s="109" t="s">
        <v>62</v>
      </c>
      <c r="AU92" s="109" t="s">
        <v>63</v>
      </c>
      <c r="AV92" s="109" t="s">
        <v>64</v>
      </c>
      <c r="AW92" s="109" t="s">
        <v>65</v>
      </c>
      <c r="AX92" s="109" t="s">
        <v>66</v>
      </c>
      <c r="AY92" s="109" t="s">
        <v>67</v>
      </c>
      <c r="AZ92" s="109" t="s">
        <v>68</v>
      </c>
      <c r="BA92" s="109" t="s">
        <v>69</v>
      </c>
      <c r="BB92" s="109" t="s">
        <v>70</v>
      </c>
      <c r="BC92" s="109" t="s">
        <v>71</v>
      </c>
      <c r="BD92" s="110" t="s">
        <v>72</v>
      </c>
    </row>
    <row r="93" spans="1:91" s="59" customFormat="1" ht="10.9" customHeight="1">
      <c r="B93" s="4"/>
      <c r="AR93" s="4"/>
      <c r="AS93" s="112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226"/>
    </row>
    <row r="94" spans="1:91" s="236" customFormat="1" ht="32.450000000000003" customHeight="1">
      <c r="B94" s="237"/>
      <c r="C94" s="181" t="s">
        <v>73</v>
      </c>
      <c r="D94" s="259"/>
      <c r="E94" s="259"/>
      <c r="F94" s="259"/>
      <c r="G94" s="259"/>
      <c r="H94" s="259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60">
        <f>ROUND(SUM(AG95:AG98),2)</f>
        <v>0</v>
      </c>
      <c r="AH94" s="260"/>
      <c r="AI94" s="260"/>
      <c r="AJ94" s="260"/>
      <c r="AK94" s="260"/>
      <c r="AL94" s="260"/>
      <c r="AM94" s="260"/>
      <c r="AN94" s="261">
        <f>SUM(AG94,AT94)</f>
        <v>0</v>
      </c>
      <c r="AO94" s="261"/>
      <c r="AP94" s="261"/>
      <c r="AQ94" s="238" t="s">
        <v>1</v>
      </c>
      <c r="AR94" s="237"/>
      <c r="AS94" s="239">
        <f>ROUND(SUM(AS95:AS98),2)</f>
        <v>0</v>
      </c>
      <c r="AT94" s="240">
        <f>ROUND(SUM(AV94:AW94),2)</f>
        <v>0</v>
      </c>
      <c r="AU94" s="241">
        <f>ROUND(SUM(AU95:AU98),5)</f>
        <v>0</v>
      </c>
      <c r="AV94" s="240">
        <f>ROUND(AZ94*L29,2)</f>
        <v>0</v>
      </c>
      <c r="AW94" s="240">
        <f>ROUND(BA94*L30,2)</f>
        <v>0</v>
      </c>
      <c r="AX94" s="240">
        <f>ROUND(BB94*L29,2)</f>
        <v>0</v>
      </c>
      <c r="AY94" s="240">
        <f>ROUND(BC94*L30,2)</f>
        <v>0</v>
      </c>
      <c r="AZ94" s="240">
        <f>ROUND(SUM(AZ95:AZ98),2)</f>
        <v>0</v>
      </c>
      <c r="BA94" s="240">
        <f>ROUND(SUM(BA95:BA98),2)</f>
        <v>0</v>
      </c>
      <c r="BB94" s="240">
        <f>ROUND(SUM(BB95:BB98),2)</f>
        <v>0</v>
      </c>
      <c r="BC94" s="240">
        <f>ROUND(SUM(BC95:BC98),2)</f>
        <v>0</v>
      </c>
      <c r="BD94" s="242">
        <f>ROUND(SUM(BD95:BD98),2)</f>
        <v>0</v>
      </c>
      <c r="BS94" s="243" t="s">
        <v>74</v>
      </c>
      <c r="BT94" s="243" t="s">
        <v>75</v>
      </c>
      <c r="BU94" s="244" t="s">
        <v>76</v>
      </c>
      <c r="BV94" s="243" t="s">
        <v>77</v>
      </c>
      <c r="BW94" s="243" t="s">
        <v>4</v>
      </c>
      <c r="BX94" s="243" t="s">
        <v>78</v>
      </c>
      <c r="CL94" s="243" t="s">
        <v>1</v>
      </c>
    </row>
    <row r="95" spans="1:91" s="252" customFormat="1" ht="16.5" customHeight="1">
      <c r="A95" s="245" t="s">
        <v>79</v>
      </c>
      <c r="B95" s="246"/>
      <c r="C95" s="262"/>
      <c r="D95" s="263" t="s">
        <v>80</v>
      </c>
      <c r="E95" s="263"/>
      <c r="F95" s="263"/>
      <c r="G95" s="263"/>
      <c r="H95" s="263"/>
      <c r="I95" s="264"/>
      <c r="J95" s="263" t="s">
        <v>81</v>
      </c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65">
        <f>'SO 01 - BUDOVA POLESIA KO...'!J30</f>
        <v>0</v>
      </c>
      <c r="AH95" s="266"/>
      <c r="AI95" s="266"/>
      <c r="AJ95" s="266"/>
      <c r="AK95" s="266"/>
      <c r="AL95" s="266"/>
      <c r="AM95" s="266"/>
      <c r="AN95" s="265">
        <f>SUM(AG95,AT95)</f>
        <v>0</v>
      </c>
      <c r="AO95" s="266"/>
      <c r="AP95" s="266"/>
      <c r="AQ95" s="247" t="s">
        <v>82</v>
      </c>
      <c r="AR95" s="246"/>
      <c r="AS95" s="248">
        <v>0</v>
      </c>
      <c r="AT95" s="249">
        <f>ROUND(SUM(AV95:AW95),2)</f>
        <v>0</v>
      </c>
      <c r="AU95" s="250">
        <f>'SO 01 - BUDOVA POLESIA KO...'!P129</f>
        <v>0</v>
      </c>
      <c r="AV95" s="249">
        <f>'SO 01 - BUDOVA POLESIA KO...'!J33</f>
        <v>0</v>
      </c>
      <c r="AW95" s="249">
        <f>'SO 01 - BUDOVA POLESIA KO...'!J34</f>
        <v>0</v>
      </c>
      <c r="AX95" s="249">
        <f>'SO 01 - BUDOVA POLESIA KO...'!J35</f>
        <v>0</v>
      </c>
      <c r="AY95" s="249">
        <f>'SO 01 - BUDOVA POLESIA KO...'!J36</f>
        <v>0</v>
      </c>
      <c r="AZ95" s="249">
        <f>'SO 01 - BUDOVA POLESIA KO...'!F33</f>
        <v>0</v>
      </c>
      <c r="BA95" s="249">
        <f>'SO 01 - BUDOVA POLESIA KO...'!F34</f>
        <v>0</v>
      </c>
      <c r="BB95" s="249">
        <f>'SO 01 - BUDOVA POLESIA KO...'!F35</f>
        <v>0</v>
      </c>
      <c r="BC95" s="249">
        <f>'SO 01 - BUDOVA POLESIA KO...'!F36</f>
        <v>0</v>
      </c>
      <c r="BD95" s="251">
        <f>'SO 01 - BUDOVA POLESIA KO...'!F37</f>
        <v>0</v>
      </c>
      <c r="BT95" s="253" t="s">
        <v>83</v>
      </c>
      <c r="BV95" s="253" t="s">
        <v>77</v>
      </c>
      <c r="BW95" s="253" t="s">
        <v>84</v>
      </c>
      <c r="BX95" s="253" t="s">
        <v>4</v>
      </c>
      <c r="CL95" s="253" t="s">
        <v>1</v>
      </c>
      <c r="CM95" s="253" t="s">
        <v>75</v>
      </c>
    </row>
    <row r="96" spans="1:91" s="252" customFormat="1" ht="16.5" customHeight="1">
      <c r="A96" s="245" t="s">
        <v>79</v>
      </c>
      <c r="B96" s="246"/>
      <c r="C96" s="262"/>
      <c r="D96" s="263" t="s">
        <v>85</v>
      </c>
      <c r="E96" s="263"/>
      <c r="F96" s="263"/>
      <c r="G96" s="263"/>
      <c r="H96" s="263"/>
      <c r="I96" s="264"/>
      <c r="J96" s="263" t="s">
        <v>86</v>
      </c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3"/>
      <c r="AE96" s="263"/>
      <c r="AF96" s="263"/>
      <c r="AG96" s="265">
        <f>'SO 02 - KOTOLŇA'!J30</f>
        <v>0</v>
      </c>
      <c r="AH96" s="266"/>
      <c r="AI96" s="266"/>
      <c r="AJ96" s="266"/>
      <c r="AK96" s="266"/>
      <c r="AL96" s="266"/>
      <c r="AM96" s="266"/>
      <c r="AN96" s="265">
        <f>SUM(AG96,AT96)</f>
        <v>0</v>
      </c>
      <c r="AO96" s="266"/>
      <c r="AP96" s="266"/>
      <c r="AQ96" s="247" t="s">
        <v>82</v>
      </c>
      <c r="AR96" s="246"/>
      <c r="AS96" s="248">
        <v>0</v>
      </c>
      <c r="AT96" s="249">
        <f>ROUND(SUM(AV96:AW96),2)</f>
        <v>0</v>
      </c>
      <c r="AU96" s="250">
        <f>'SO 02 - KOTOLŇA'!P129</f>
        <v>0</v>
      </c>
      <c r="AV96" s="249">
        <f>'SO 02 - KOTOLŇA'!J33</f>
        <v>0</v>
      </c>
      <c r="AW96" s="249">
        <f>'SO 02 - KOTOLŇA'!J34</f>
        <v>0</v>
      </c>
      <c r="AX96" s="249">
        <f>'SO 02 - KOTOLŇA'!J35</f>
        <v>0</v>
      </c>
      <c r="AY96" s="249">
        <f>'SO 02 - KOTOLŇA'!J36</f>
        <v>0</v>
      </c>
      <c r="AZ96" s="249">
        <f>'SO 02 - KOTOLŇA'!F33</f>
        <v>0</v>
      </c>
      <c r="BA96" s="249">
        <f>'SO 02 - KOTOLŇA'!F34</f>
        <v>0</v>
      </c>
      <c r="BB96" s="249">
        <f>'SO 02 - KOTOLŇA'!F35</f>
        <v>0</v>
      </c>
      <c r="BC96" s="249">
        <f>'SO 02 - KOTOLŇA'!F36</f>
        <v>0</v>
      </c>
      <c r="BD96" s="251">
        <f>'SO 02 - KOTOLŇA'!F37</f>
        <v>0</v>
      </c>
      <c r="BT96" s="253" t="s">
        <v>83</v>
      </c>
      <c r="BV96" s="253" t="s">
        <v>77</v>
      </c>
      <c r="BW96" s="253" t="s">
        <v>87</v>
      </c>
      <c r="BX96" s="253" t="s">
        <v>4</v>
      </c>
      <c r="CL96" s="253" t="s">
        <v>1</v>
      </c>
      <c r="CM96" s="253" t="s">
        <v>75</v>
      </c>
    </row>
    <row r="97" spans="1:91" s="252" customFormat="1" ht="16.5" customHeight="1">
      <c r="A97" s="245" t="s">
        <v>79</v>
      </c>
      <c r="B97" s="246"/>
      <c r="C97" s="262"/>
      <c r="D97" s="263" t="s">
        <v>88</v>
      </c>
      <c r="E97" s="263"/>
      <c r="F97" s="263"/>
      <c r="G97" s="263"/>
      <c r="H97" s="263"/>
      <c r="I97" s="264"/>
      <c r="J97" s="263" t="s">
        <v>89</v>
      </c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3"/>
      <c r="AG97" s="265">
        <f>'SO 03 - ZÁDVERIE'!J30</f>
        <v>0</v>
      </c>
      <c r="AH97" s="266"/>
      <c r="AI97" s="266"/>
      <c r="AJ97" s="266"/>
      <c r="AK97" s="266"/>
      <c r="AL97" s="266"/>
      <c r="AM97" s="266"/>
      <c r="AN97" s="265">
        <f>SUM(AG97,AT97)</f>
        <v>0</v>
      </c>
      <c r="AO97" s="266"/>
      <c r="AP97" s="266"/>
      <c r="AQ97" s="247" t="s">
        <v>82</v>
      </c>
      <c r="AR97" s="246"/>
      <c r="AS97" s="248">
        <v>0</v>
      </c>
      <c r="AT97" s="249">
        <f>ROUND(SUM(AV97:AW97),2)</f>
        <v>0</v>
      </c>
      <c r="AU97" s="250">
        <f>'SO 03 - ZÁDVERIE'!P127</f>
        <v>0</v>
      </c>
      <c r="AV97" s="249">
        <f>'SO 03 - ZÁDVERIE'!J33</f>
        <v>0</v>
      </c>
      <c r="AW97" s="249">
        <f>'SO 03 - ZÁDVERIE'!J34</f>
        <v>0</v>
      </c>
      <c r="AX97" s="249">
        <f>'SO 03 - ZÁDVERIE'!J35</f>
        <v>0</v>
      </c>
      <c r="AY97" s="249">
        <f>'SO 03 - ZÁDVERIE'!J36</f>
        <v>0</v>
      </c>
      <c r="AZ97" s="249">
        <f>'SO 03 - ZÁDVERIE'!F33</f>
        <v>0</v>
      </c>
      <c r="BA97" s="249">
        <f>'SO 03 - ZÁDVERIE'!F34</f>
        <v>0</v>
      </c>
      <c r="BB97" s="249">
        <f>'SO 03 - ZÁDVERIE'!F35</f>
        <v>0</v>
      </c>
      <c r="BC97" s="249">
        <f>'SO 03 - ZÁDVERIE'!F36</f>
        <v>0</v>
      </c>
      <c r="BD97" s="251">
        <f>'SO 03 - ZÁDVERIE'!F37</f>
        <v>0</v>
      </c>
      <c r="BT97" s="253" t="s">
        <v>83</v>
      </c>
      <c r="BV97" s="253" t="s">
        <v>77</v>
      </c>
      <c r="BW97" s="253" t="s">
        <v>90</v>
      </c>
      <c r="BX97" s="253" t="s">
        <v>4</v>
      </c>
      <c r="CL97" s="253" t="s">
        <v>1</v>
      </c>
      <c r="CM97" s="253" t="s">
        <v>75</v>
      </c>
    </row>
    <row r="98" spans="1:91" s="252" customFormat="1" ht="16.5" customHeight="1">
      <c r="A98" s="245" t="s">
        <v>79</v>
      </c>
      <c r="B98" s="246"/>
      <c r="C98" s="262"/>
      <c r="D98" s="263" t="s">
        <v>91</v>
      </c>
      <c r="E98" s="263"/>
      <c r="F98" s="263"/>
      <c r="G98" s="263"/>
      <c r="H98" s="263"/>
      <c r="I98" s="264"/>
      <c r="J98" s="263" t="s">
        <v>92</v>
      </c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5">
        <f>'SO 04 - SCHODISKO'!J30</f>
        <v>0</v>
      </c>
      <c r="AH98" s="266"/>
      <c r="AI98" s="266"/>
      <c r="AJ98" s="266"/>
      <c r="AK98" s="266"/>
      <c r="AL98" s="266"/>
      <c r="AM98" s="266"/>
      <c r="AN98" s="265">
        <f>SUM(AG98,AT98)</f>
        <v>0</v>
      </c>
      <c r="AO98" s="266"/>
      <c r="AP98" s="266"/>
      <c r="AQ98" s="247" t="s">
        <v>82</v>
      </c>
      <c r="AR98" s="246"/>
      <c r="AS98" s="254">
        <v>0</v>
      </c>
      <c r="AT98" s="255">
        <f>ROUND(SUM(AV98:AW98),2)</f>
        <v>0</v>
      </c>
      <c r="AU98" s="256">
        <f>'SO 04 - SCHODISKO'!P125</f>
        <v>0</v>
      </c>
      <c r="AV98" s="255">
        <f>'SO 04 - SCHODISKO'!J33</f>
        <v>0</v>
      </c>
      <c r="AW98" s="255">
        <f>'SO 04 - SCHODISKO'!J34</f>
        <v>0</v>
      </c>
      <c r="AX98" s="255">
        <f>'SO 04 - SCHODISKO'!J35</f>
        <v>0</v>
      </c>
      <c r="AY98" s="255">
        <f>'SO 04 - SCHODISKO'!J36</f>
        <v>0</v>
      </c>
      <c r="AZ98" s="255">
        <f>'SO 04 - SCHODISKO'!F33</f>
        <v>0</v>
      </c>
      <c r="BA98" s="255">
        <f>'SO 04 - SCHODISKO'!F34</f>
        <v>0</v>
      </c>
      <c r="BB98" s="255">
        <f>'SO 04 - SCHODISKO'!F35</f>
        <v>0</v>
      </c>
      <c r="BC98" s="255">
        <f>'SO 04 - SCHODISKO'!F36</f>
        <v>0</v>
      </c>
      <c r="BD98" s="257">
        <f>'SO 04 - SCHODISKO'!F37</f>
        <v>0</v>
      </c>
      <c r="BT98" s="253" t="s">
        <v>83</v>
      </c>
      <c r="BV98" s="253" t="s">
        <v>77</v>
      </c>
      <c r="BW98" s="253" t="s">
        <v>93</v>
      </c>
      <c r="BX98" s="253" t="s">
        <v>4</v>
      </c>
      <c r="CL98" s="253" t="s">
        <v>1</v>
      </c>
      <c r="CM98" s="253" t="s">
        <v>75</v>
      </c>
    </row>
    <row r="99" spans="1:91" s="59" customFormat="1" ht="30" customHeight="1">
      <c r="B99" s="4"/>
      <c r="AR99" s="4"/>
    </row>
    <row r="100" spans="1:91" s="59" customFormat="1" ht="6.95" customHeight="1">
      <c r="B100" s="92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4"/>
    </row>
  </sheetData>
  <sheetProtection algorithmName="SHA-512" hashValue="Q2BJnDBLM07r6Fo0L/lAeIq5U9t58M3yDLND9XxLX/Coq8zK8mP3i7hSdhPeV7ebOh1WK9IaehowMrfpm7lFjg==" saltValue="tUzB121drqgml7FPYqppHg==" spinCount="100000" sheet="1" objects="1" scenarios="1"/>
  <mergeCells count="5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 01 - BUDOVA POLESIA KO...'!C2" display="/" xr:uid="{00000000-0004-0000-0000-000000000000}"/>
    <hyperlink ref="A96" location="'SO 02 - KOTOLŇA'!C2" display="/" xr:uid="{00000000-0004-0000-0000-000001000000}"/>
    <hyperlink ref="A97" location="'SO 03 - ZÁDVERIE'!C2" display="/" xr:uid="{00000000-0004-0000-0000-000002000000}"/>
    <hyperlink ref="A98" location="'SO 04 - SCHODISKO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8"/>
  <sheetViews>
    <sheetView showGridLines="0" workbookViewId="0">
      <selection activeCell="V82" sqref="V82"/>
    </sheetView>
  </sheetViews>
  <sheetFormatPr defaultRowHeight="11.25"/>
  <cols>
    <col min="1" max="1" width="8.33203125" style="46" customWidth="1"/>
    <col min="2" max="2" width="1.1640625" style="46" customWidth="1"/>
    <col min="3" max="3" width="4.1640625" style="46" customWidth="1"/>
    <col min="4" max="4" width="4.33203125" style="46" customWidth="1"/>
    <col min="5" max="5" width="17.1640625" style="46" customWidth="1"/>
    <col min="6" max="6" width="50.83203125" style="46" customWidth="1"/>
    <col min="7" max="7" width="7.5" style="46" customWidth="1"/>
    <col min="8" max="8" width="14" style="46" customWidth="1"/>
    <col min="9" max="9" width="15.83203125" style="46" customWidth="1"/>
    <col min="10" max="10" width="22.33203125" style="46" customWidth="1"/>
    <col min="11" max="11" width="22.33203125" style="46" hidden="1" customWidth="1"/>
    <col min="12" max="12" width="9.33203125" style="46" customWidth="1"/>
    <col min="13" max="13" width="10.83203125" style="46" hidden="1" customWidth="1"/>
    <col min="14" max="14" width="9.33203125" style="46" hidden="1"/>
    <col min="15" max="20" width="14.1640625" style="46" hidden="1" customWidth="1"/>
    <col min="21" max="21" width="16.33203125" style="46" hidden="1" customWidth="1"/>
    <col min="22" max="22" width="12.33203125" style="46" customWidth="1"/>
    <col min="23" max="23" width="16.33203125" style="46" customWidth="1"/>
    <col min="24" max="24" width="12.33203125" style="46" customWidth="1"/>
    <col min="25" max="25" width="15" style="46" customWidth="1"/>
    <col min="26" max="26" width="11" style="46" customWidth="1"/>
    <col min="27" max="27" width="15" style="46" customWidth="1"/>
    <col min="28" max="28" width="16.33203125" style="46" customWidth="1"/>
    <col min="29" max="29" width="11" style="46" customWidth="1"/>
    <col min="30" max="30" width="15" style="46" customWidth="1"/>
    <col min="31" max="31" width="16.33203125" style="46" customWidth="1"/>
    <col min="32" max="43" width="9.33203125" style="46"/>
    <col min="44" max="65" width="9.33203125" style="46" hidden="1"/>
    <col min="66" max="16384" width="9.33203125" style="46"/>
  </cols>
  <sheetData>
    <row r="2" spans="2:56" ht="36.950000000000003" customHeight="1">
      <c r="L2" s="47" t="s">
        <v>5</v>
      </c>
      <c r="M2" s="48"/>
      <c r="N2" s="48"/>
      <c r="O2" s="48"/>
      <c r="P2" s="48"/>
      <c r="Q2" s="48"/>
      <c r="R2" s="48"/>
      <c r="S2" s="48"/>
      <c r="T2" s="48"/>
      <c r="U2" s="48"/>
      <c r="V2" s="48"/>
      <c r="AT2" s="49" t="s">
        <v>84</v>
      </c>
      <c r="AZ2" s="50" t="s">
        <v>94</v>
      </c>
      <c r="BA2" s="50" t="s">
        <v>95</v>
      </c>
      <c r="BB2" s="50" t="s">
        <v>96</v>
      </c>
      <c r="BC2" s="50" t="s">
        <v>97</v>
      </c>
      <c r="BD2" s="50" t="s">
        <v>98</v>
      </c>
    </row>
    <row r="3" spans="2:56" ht="6.95" hidden="1" customHeight="1">
      <c r="B3" s="51"/>
      <c r="C3" s="52"/>
      <c r="D3" s="52"/>
      <c r="E3" s="52"/>
      <c r="F3" s="52"/>
      <c r="G3" s="52"/>
      <c r="H3" s="52"/>
      <c r="I3" s="52"/>
      <c r="J3" s="52"/>
      <c r="K3" s="52"/>
      <c r="L3" s="53"/>
      <c r="AT3" s="49" t="s">
        <v>75</v>
      </c>
      <c r="AZ3" s="50" t="s">
        <v>99</v>
      </c>
      <c r="BA3" s="50" t="s">
        <v>100</v>
      </c>
      <c r="BB3" s="50" t="s">
        <v>96</v>
      </c>
      <c r="BC3" s="50" t="s">
        <v>101</v>
      </c>
      <c r="BD3" s="50" t="s">
        <v>98</v>
      </c>
    </row>
    <row r="4" spans="2:56" ht="24.95" hidden="1" customHeight="1">
      <c r="B4" s="53"/>
      <c r="D4" s="54" t="s">
        <v>102</v>
      </c>
      <c r="L4" s="53"/>
      <c r="M4" s="55" t="s">
        <v>9</v>
      </c>
      <c r="AT4" s="49" t="s">
        <v>3</v>
      </c>
      <c r="AZ4" s="50" t="s">
        <v>103</v>
      </c>
      <c r="BA4" s="50" t="s">
        <v>104</v>
      </c>
      <c r="BB4" s="50" t="s">
        <v>96</v>
      </c>
      <c r="BC4" s="50" t="s">
        <v>105</v>
      </c>
      <c r="BD4" s="50" t="s">
        <v>98</v>
      </c>
    </row>
    <row r="5" spans="2:56" ht="6.95" hidden="1" customHeight="1">
      <c r="B5" s="53"/>
      <c r="L5" s="53"/>
    </row>
    <row r="6" spans="2:56" ht="12" hidden="1" customHeight="1">
      <c r="B6" s="53"/>
      <c r="D6" s="56" t="s">
        <v>15</v>
      </c>
      <c r="L6" s="53"/>
    </row>
    <row r="7" spans="2:56" ht="26.25" hidden="1" customHeight="1">
      <c r="B7" s="53"/>
      <c r="E7" s="57" t="str">
        <f>'Rekapitulácia stavby'!K6</f>
        <v>VÝMENA STREŠNEJ KRYTINY - Polesie Kostoľany nad Hornádom, Košická 2</v>
      </c>
      <c r="F7" s="58"/>
      <c r="G7" s="58"/>
      <c r="H7" s="58"/>
      <c r="L7" s="53"/>
    </row>
    <row r="8" spans="2:56" s="59" customFormat="1" ht="12" hidden="1" customHeight="1">
      <c r="B8" s="4"/>
      <c r="D8" s="56" t="s">
        <v>106</v>
      </c>
      <c r="L8" s="4"/>
    </row>
    <row r="9" spans="2:56" s="59" customFormat="1" ht="16.5" hidden="1" customHeight="1">
      <c r="B9" s="4"/>
      <c r="E9" s="60" t="s">
        <v>107</v>
      </c>
      <c r="F9" s="61"/>
      <c r="G9" s="61"/>
      <c r="H9" s="61"/>
      <c r="L9" s="4"/>
    </row>
    <row r="10" spans="2:56" s="59" customFormat="1" hidden="1">
      <c r="B10" s="4"/>
      <c r="L10" s="4"/>
    </row>
    <row r="11" spans="2:56" s="59" customFormat="1" ht="12" hidden="1" customHeight="1">
      <c r="B11" s="4"/>
      <c r="D11" s="56" t="s">
        <v>17</v>
      </c>
      <c r="F11" s="62" t="s">
        <v>1</v>
      </c>
      <c r="I11" s="56" t="s">
        <v>18</v>
      </c>
      <c r="J11" s="62" t="s">
        <v>1</v>
      </c>
      <c r="L11" s="4"/>
    </row>
    <row r="12" spans="2:56" s="59" customFormat="1" ht="12" hidden="1" customHeight="1">
      <c r="B12" s="4"/>
      <c r="D12" s="56" t="s">
        <v>19</v>
      </c>
      <c r="F12" s="62" t="s">
        <v>20</v>
      </c>
      <c r="I12" s="56" t="s">
        <v>21</v>
      </c>
      <c r="J12" s="63" t="str">
        <f>'Rekapitulácia stavby'!AN8</f>
        <v>5. 5. 2026</v>
      </c>
      <c r="L12" s="4"/>
    </row>
    <row r="13" spans="2:56" s="59" customFormat="1" ht="10.9" hidden="1" customHeight="1">
      <c r="B13" s="4"/>
      <c r="L13" s="4"/>
    </row>
    <row r="14" spans="2:56" s="59" customFormat="1" ht="12" hidden="1" customHeight="1">
      <c r="B14" s="4"/>
      <c r="D14" s="56" t="s">
        <v>23</v>
      </c>
      <c r="I14" s="56" t="s">
        <v>24</v>
      </c>
      <c r="J14" s="62" t="s">
        <v>1</v>
      </c>
      <c r="L14" s="4"/>
    </row>
    <row r="15" spans="2:56" s="59" customFormat="1" ht="18" hidden="1" customHeight="1">
      <c r="B15" s="4"/>
      <c r="E15" s="62" t="s">
        <v>25</v>
      </c>
      <c r="I15" s="56" t="s">
        <v>26</v>
      </c>
      <c r="J15" s="62" t="s">
        <v>1</v>
      </c>
      <c r="L15" s="4"/>
    </row>
    <row r="16" spans="2:56" s="59" customFormat="1" ht="6.95" hidden="1" customHeight="1">
      <c r="B16" s="4"/>
      <c r="L16" s="4"/>
    </row>
    <row r="17" spans="2:12" s="59" customFormat="1" ht="12" hidden="1" customHeight="1">
      <c r="B17" s="4"/>
      <c r="D17" s="56" t="s">
        <v>27</v>
      </c>
      <c r="I17" s="56" t="s">
        <v>24</v>
      </c>
      <c r="J17" s="1" t="str">
        <f>'Rekapitulácia stavby'!AN13</f>
        <v>Vyplň údaj</v>
      </c>
      <c r="L17" s="4"/>
    </row>
    <row r="18" spans="2:12" s="59" customFormat="1" ht="18" hidden="1" customHeight="1">
      <c r="B18" s="4"/>
      <c r="E18" s="15" t="str">
        <f>'Rekapitulácia stavby'!E14</f>
        <v>Vyplň údaj</v>
      </c>
      <c r="F18" s="64"/>
      <c r="G18" s="64"/>
      <c r="H18" s="64"/>
      <c r="I18" s="56" t="s">
        <v>26</v>
      </c>
      <c r="J18" s="1" t="str">
        <f>'Rekapitulácia stavby'!AN14</f>
        <v>Vyplň údaj</v>
      </c>
      <c r="L18" s="4"/>
    </row>
    <row r="19" spans="2:12" s="59" customFormat="1" ht="6.95" hidden="1" customHeight="1">
      <c r="B19" s="4"/>
      <c r="L19" s="4"/>
    </row>
    <row r="20" spans="2:12" s="59" customFormat="1" ht="12" hidden="1" customHeight="1">
      <c r="B20" s="4"/>
      <c r="D20" s="56" t="s">
        <v>29</v>
      </c>
      <c r="I20" s="56" t="s">
        <v>24</v>
      </c>
      <c r="J20" s="62" t="s">
        <v>1</v>
      </c>
      <c r="L20" s="4"/>
    </row>
    <row r="21" spans="2:12" s="59" customFormat="1" ht="18" hidden="1" customHeight="1">
      <c r="B21" s="4"/>
      <c r="E21" s="62" t="s">
        <v>30</v>
      </c>
      <c r="I21" s="56" t="s">
        <v>26</v>
      </c>
      <c r="J21" s="62" t="s">
        <v>1</v>
      </c>
      <c r="L21" s="4"/>
    </row>
    <row r="22" spans="2:12" s="59" customFormat="1" ht="6.95" hidden="1" customHeight="1">
      <c r="B22" s="4"/>
      <c r="L22" s="4"/>
    </row>
    <row r="23" spans="2:12" s="59" customFormat="1" ht="12" hidden="1" customHeight="1">
      <c r="B23" s="4"/>
      <c r="D23" s="56" t="s">
        <v>32</v>
      </c>
      <c r="I23" s="56" t="s">
        <v>24</v>
      </c>
      <c r="J23" s="62" t="s">
        <v>1</v>
      </c>
      <c r="L23" s="4"/>
    </row>
    <row r="24" spans="2:12" s="59" customFormat="1" ht="18" hidden="1" customHeight="1">
      <c r="B24" s="4"/>
      <c r="E24" s="62" t="s">
        <v>33</v>
      </c>
      <c r="I24" s="56" t="s">
        <v>26</v>
      </c>
      <c r="J24" s="62" t="s">
        <v>1</v>
      </c>
      <c r="L24" s="4"/>
    </row>
    <row r="25" spans="2:12" s="59" customFormat="1" ht="6.95" hidden="1" customHeight="1">
      <c r="B25" s="4"/>
      <c r="L25" s="4"/>
    </row>
    <row r="26" spans="2:12" s="59" customFormat="1" ht="12" hidden="1" customHeight="1">
      <c r="B26" s="4"/>
      <c r="D26" s="56" t="s">
        <v>34</v>
      </c>
      <c r="L26" s="4"/>
    </row>
    <row r="27" spans="2:12" s="66" customFormat="1" ht="16.5" hidden="1" customHeight="1">
      <c r="B27" s="65"/>
      <c r="E27" s="67" t="s">
        <v>1</v>
      </c>
      <c r="F27" s="67"/>
      <c r="G27" s="67"/>
      <c r="H27" s="67"/>
      <c r="L27" s="65"/>
    </row>
    <row r="28" spans="2:12" s="59" customFormat="1" ht="6.95" hidden="1" customHeight="1">
      <c r="B28" s="4"/>
      <c r="L28" s="4"/>
    </row>
    <row r="29" spans="2:12" s="59" customFormat="1" ht="6.95" hidden="1" customHeight="1">
      <c r="B29" s="4"/>
      <c r="D29" s="68"/>
      <c r="E29" s="68"/>
      <c r="F29" s="68"/>
      <c r="G29" s="68"/>
      <c r="H29" s="68"/>
      <c r="I29" s="68"/>
      <c r="J29" s="68"/>
      <c r="K29" s="68"/>
      <c r="L29" s="4"/>
    </row>
    <row r="30" spans="2:12" s="59" customFormat="1" ht="25.35" hidden="1" customHeight="1">
      <c r="B30" s="4"/>
      <c r="D30" s="69" t="s">
        <v>35</v>
      </c>
      <c r="J30" s="70">
        <f>ROUND(J129, 2)</f>
        <v>0</v>
      </c>
      <c r="L30" s="4"/>
    </row>
    <row r="31" spans="2:12" s="59" customFormat="1" ht="6.95" hidden="1" customHeight="1">
      <c r="B31" s="4"/>
      <c r="D31" s="68"/>
      <c r="E31" s="68"/>
      <c r="F31" s="68"/>
      <c r="G31" s="68"/>
      <c r="H31" s="68"/>
      <c r="I31" s="68"/>
      <c r="J31" s="68"/>
      <c r="K31" s="68"/>
      <c r="L31" s="4"/>
    </row>
    <row r="32" spans="2:12" s="59" customFormat="1" ht="14.45" hidden="1" customHeight="1">
      <c r="B32" s="4"/>
      <c r="F32" s="71" t="s">
        <v>37</v>
      </c>
      <c r="I32" s="71" t="s">
        <v>36</v>
      </c>
      <c r="J32" s="71" t="s">
        <v>38</v>
      </c>
      <c r="L32" s="4"/>
    </row>
    <row r="33" spans="2:12" s="59" customFormat="1" ht="14.45" hidden="1" customHeight="1">
      <c r="B33" s="4"/>
      <c r="D33" s="72" t="s">
        <v>39</v>
      </c>
      <c r="E33" s="73" t="s">
        <v>40</v>
      </c>
      <c r="F33" s="74">
        <f>ROUND((SUM(BE129:BE337)),  2)</f>
        <v>0</v>
      </c>
      <c r="G33" s="75"/>
      <c r="H33" s="75"/>
      <c r="I33" s="76">
        <v>0.23</v>
      </c>
      <c r="J33" s="74">
        <f>ROUND(((SUM(BE129:BE337))*I33),  2)</f>
        <v>0</v>
      </c>
      <c r="L33" s="4"/>
    </row>
    <row r="34" spans="2:12" s="59" customFormat="1" ht="14.45" hidden="1" customHeight="1">
      <c r="B34" s="4"/>
      <c r="E34" s="73" t="s">
        <v>41</v>
      </c>
      <c r="F34" s="77">
        <f>ROUND((SUM(BF129:BF337)),  2)</f>
        <v>0</v>
      </c>
      <c r="I34" s="78">
        <v>0.23</v>
      </c>
      <c r="J34" s="77">
        <f>ROUND(((SUM(BF129:BF337))*I34),  2)</f>
        <v>0</v>
      </c>
      <c r="L34" s="4"/>
    </row>
    <row r="35" spans="2:12" s="59" customFormat="1" ht="14.45" hidden="1" customHeight="1">
      <c r="B35" s="4"/>
      <c r="E35" s="56" t="s">
        <v>42</v>
      </c>
      <c r="F35" s="77">
        <f>ROUND((SUM(BG129:BG337)),  2)</f>
        <v>0</v>
      </c>
      <c r="I35" s="78">
        <v>0.23</v>
      </c>
      <c r="J35" s="77">
        <f>0</f>
        <v>0</v>
      </c>
      <c r="L35" s="4"/>
    </row>
    <row r="36" spans="2:12" s="59" customFormat="1" ht="14.45" hidden="1" customHeight="1">
      <c r="B36" s="4"/>
      <c r="E36" s="56" t="s">
        <v>43</v>
      </c>
      <c r="F36" s="77">
        <f>ROUND((SUM(BH129:BH337)),  2)</f>
        <v>0</v>
      </c>
      <c r="I36" s="78">
        <v>0.23</v>
      </c>
      <c r="J36" s="77">
        <f>0</f>
        <v>0</v>
      </c>
      <c r="L36" s="4"/>
    </row>
    <row r="37" spans="2:12" s="59" customFormat="1" ht="14.45" hidden="1" customHeight="1">
      <c r="B37" s="4"/>
      <c r="E37" s="73" t="s">
        <v>44</v>
      </c>
      <c r="F37" s="74">
        <f>ROUND((SUM(BI129:BI337)),  2)</f>
        <v>0</v>
      </c>
      <c r="G37" s="75"/>
      <c r="H37" s="75"/>
      <c r="I37" s="76">
        <v>0</v>
      </c>
      <c r="J37" s="74">
        <f>0</f>
        <v>0</v>
      </c>
      <c r="L37" s="4"/>
    </row>
    <row r="38" spans="2:12" s="59" customFormat="1" ht="6.95" hidden="1" customHeight="1">
      <c r="B38" s="4"/>
      <c r="L38" s="4"/>
    </row>
    <row r="39" spans="2:12" s="59" customFormat="1" ht="25.35" hidden="1" customHeight="1">
      <c r="B39" s="4"/>
      <c r="C39" s="79"/>
      <c r="D39" s="80" t="s">
        <v>45</v>
      </c>
      <c r="E39" s="81"/>
      <c r="F39" s="81"/>
      <c r="G39" s="82" t="s">
        <v>46</v>
      </c>
      <c r="H39" s="83" t="s">
        <v>47</v>
      </c>
      <c r="I39" s="81"/>
      <c r="J39" s="84">
        <f>SUM(J30:J37)</f>
        <v>0</v>
      </c>
      <c r="K39" s="85"/>
      <c r="L39" s="4"/>
    </row>
    <row r="40" spans="2:12" s="59" customFormat="1" ht="14.45" hidden="1" customHeight="1">
      <c r="B40" s="4"/>
      <c r="L40" s="4"/>
    </row>
    <row r="41" spans="2:12" ht="14.45" hidden="1" customHeight="1">
      <c r="B41" s="53"/>
      <c r="L41" s="53"/>
    </row>
    <row r="42" spans="2:12" ht="14.45" hidden="1" customHeight="1">
      <c r="B42" s="53"/>
      <c r="L42" s="53"/>
    </row>
    <row r="43" spans="2:12" ht="14.45" hidden="1" customHeight="1">
      <c r="B43" s="53"/>
      <c r="L43" s="53"/>
    </row>
    <row r="44" spans="2:12" ht="14.45" hidden="1" customHeight="1">
      <c r="B44" s="53"/>
      <c r="L44" s="53"/>
    </row>
    <row r="45" spans="2:12" ht="14.45" hidden="1" customHeight="1">
      <c r="B45" s="53"/>
      <c r="L45" s="53"/>
    </row>
    <row r="46" spans="2:12" ht="14.45" hidden="1" customHeight="1">
      <c r="B46" s="53"/>
      <c r="L46" s="53"/>
    </row>
    <row r="47" spans="2:12" ht="14.45" hidden="1" customHeight="1">
      <c r="B47" s="53"/>
      <c r="L47" s="53"/>
    </row>
    <row r="48" spans="2:12" ht="14.45" hidden="1" customHeight="1">
      <c r="B48" s="53"/>
      <c r="L48" s="53"/>
    </row>
    <row r="49" spans="2:12" ht="14.45" hidden="1" customHeight="1">
      <c r="B49" s="53"/>
      <c r="L49" s="53"/>
    </row>
    <row r="50" spans="2:12" s="59" customFormat="1" ht="14.45" hidden="1" customHeight="1">
      <c r="B50" s="4"/>
      <c r="D50" s="86" t="s">
        <v>48</v>
      </c>
      <c r="E50" s="87"/>
      <c r="F50" s="87"/>
      <c r="G50" s="86" t="s">
        <v>49</v>
      </c>
      <c r="H50" s="87"/>
      <c r="I50" s="87"/>
      <c r="J50" s="87"/>
      <c r="K50" s="87"/>
      <c r="L50" s="4"/>
    </row>
    <row r="51" spans="2:12" hidden="1">
      <c r="B51" s="53"/>
      <c r="L51" s="53"/>
    </row>
    <row r="52" spans="2:12" hidden="1">
      <c r="B52" s="53"/>
      <c r="L52" s="53"/>
    </row>
    <row r="53" spans="2:12" hidden="1">
      <c r="B53" s="53"/>
      <c r="L53" s="53"/>
    </row>
    <row r="54" spans="2:12" hidden="1">
      <c r="B54" s="53"/>
      <c r="L54" s="53"/>
    </row>
    <row r="55" spans="2:12" hidden="1">
      <c r="B55" s="53"/>
      <c r="L55" s="53"/>
    </row>
    <row r="56" spans="2:12" hidden="1">
      <c r="B56" s="53"/>
      <c r="L56" s="53"/>
    </row>
    <row r="57" spans="2:12" hidden="1">
      <c r="B57" s="53"/>
      <c r="L57" s="53"/>
    </row>
    <row r="58" spans="2:12" hidden="1">
      <c r="B58" s="53"/>
      <c r="L58" s="53"/>
    </row>
    <row r="59" spans="2:12" hidden="1">
      <c r="B59" s="53"/>
      <c r="L59" s="53"/>
    </row>
    <row r="60" spans="2:12" hidden="1">
      <c r="B60" s="53"/>
      <c r="L60" s="53"/>
    </row>
    <row r="61" spans="2:12" s="59" customFormat="1" ht="12.75" hidden="1">
      <c r="B61" s="4"/>
      <c r="D61" s="88" t="s">
        <v>50</v>
      </c>
      <c r="E61" s="89"/>
      <c r="F61" s="90" t="s">
        <v>51</v>
      </c>
      <c r="G61" s="88" t="s">
        <v>50</v>
      </c>
      <c r="H61" s="89"/>
      <c r="I61" s="89"/>
      <c r="J61" s="91" t="s">
        <v>51</v>
      </c>
      <c r="K61" s="89"/>
      <c r="L61" s="4"/>
    </row>
    <row r="62" spans="2:12" hidden="1">
      <c r="B62" s="53"/>
      <c r="L62" s="53"/>
    </row>
    <row r="63" spans="2:12" hidden="1">
      <c r="B63" s="53"/>
      <c r="L63" s="53"/>
    </row>
    <row r="64" spans="2:12" hidden="1">
      <c r="B64" s="53"/>
      <c r="L64" s="53"/>
    </row>
    <row r="65" spans="2:12" s="59" customFormat="1" ht="12.75" hidden="1">
      <c r="B65" s="4"/>
      <c r="D65" s="86" t="s">
        <v>52</v>
      </c>
      <c r="E65" s="87"/>
      <c r="F65" s="87"/>
      <c r="G65" s="86" t="s">
        <v>53</v>
      </c>
      <c r="H65" s="87"/>
      <c r="I65" s="87"/>
      <c r="J65" s="87"/>
      <c r="K65" s="87"/>
      <c r="L65" s="4"/>
    </row>
    <row r="66" spans="2:12" hidden="1">
      <c r="B66" s="53"/>
      <c r="L66" s="53"/>
    </row>
    <row r="67" spans="2:12" hidden="1">
      <c r="B67" s="53"/>
      <c r="L67" s="53"/>
    </row>
    <row r="68" spans="2:12" hidden="1">
      <c r="B68" s="53"/>
      <c r="L68" s="53"/>
    </row>
    <row r="69" spans="2:12" hidden="1">
      <c r="B69" s="53"/>
      <c r="L69" s="53"/>
    </row>
    <row r="70" spans="2:12" hidden="1">
      <c r="B70" s="53"/>
      <c r="L70" s="53"/>
    </row>
    <row r="71" spans="2:12" hidden="1">
      <c r="B71" s="53"/>
      <c r="L71" s="53"/>
    </row>
    <row r="72" spans="2:12" hidden="1">
      <c r="B72" s="53"/>
      <c r="L72" s="53"/>
    </row>
    <row r="73" spans="2:12" hidden="1">
      <c r="B73" s="53"/>
      <c r="L73" s="53"/>
    </row>
    <row r="74" spans="2:12" hidden="1">
      <c r="B74" s="53"/>
      <c r="L74" s="53"/>
    </row>
    <row r="75" spans="2:12" hidden="1">
      <c r="B75" s="53"/>
      <c r="L75" s="53"/>
    </row>
    <row r="76" spans="2:12" s="59" customFormat="1" ht="12.75" hidden="1">
      <c r="B76" s="4"/>
      <c r="D76" s="88" t="s">
        <v>50</v>
      </c>
      <c r="E76" s="89"/>
      <c r="F76" s="90" t="s">
        <v>51</v>
      </c>
      <c r="G76" s="88" t="s">
        <v>50</v>
      </c>
      <c r="H76" s="89"/>
      <c r="I76" s="89"/>
      <c r="J76" s="91" t="s">
        <v>51</v>
      </c>
      <c r="K76" s="89"/>
      <c r="L76" s="4"/>
    </row>
    <row r="77" spans="2:12" s="59" customFormat="1" ht="14.45" hidden="1" customHeight="1">
      <c r="B77" s="92"/>
      <c r="C77" s="93"/>
      <c r="D77" s="93"/>
      <c r="E77" s="93"/>
      <c r="F77" s="93"/>
      <c r="G77" s="93"/>
      <c r="H77" s="93"/>
      <c r="I77" s="93"/>
      <c r="J77" s="93"/>
      <c r="K77" s="93"/>
      <c r="L77" s="4"/>
    </row>
    <row r="78" spans="2:12" hidden="1"/>
    <row r="79" spans="2:12" hidden="1"/>
    <row r="80" spans="2:12" hidden="1"/>
    <row r="81" spans="2:47" s="59" customFormat="1" ht="6.95" customHeight="1">
      <c r="B81" s="94"/>
      <c r="C81" s="95"/>
      <c r="D81" s="95"/>
      <c r="E81" s="95"/>
      <c r="F81" s="95"/>
      <c r="G81" s="95"/>
      <c r="H81" s="95"/>
      <c r="I81" s="95"/>
      <c r="J81" s="95"/>
      <c r="K81" s="95"/>
      <c r="L81" s="4"/>
    </row>
    <row r="82" spans="2:47" s="59" customFormat="1" ht="24.95" customHeight="1">
      <c r="B82" s="4"/>
      <c r="C82" s="54" t="s">
        <v>108</v>
      </c>
      <c r="L82" s="4"/>
    </row>
    <row r="83" spans="2:47" s="59" customFormat="1" ht="6.95" customHeight="1">
      <c r="B83" s="4"/>
      <c r="L83" s="4"/>
    </row>
    <row r="84" spans="2:47" s="59" customFormat="1" ht="12" customHeight="1">
      <c r="B84" s="4"/>
      <c r="C84" s="56" t="s">
        <v>15</v>
      </c>
      <c r="L84" s="4"/>
    </row>
    <row r="85" spans="2:47" s="59" customFormat="1" ht="26.25" customHeight="1">
      <c r="B85" s="4"/>
      <c r="E85" s="57" t="str">
        <f>E7</f>
        <v>VÝMENA STREŠNEJ KRYTINY - Polesie Kostoľany nad Hornádom, Košická 2</v>
      </c>
      <c r="F85" s="58"/>
      <c r="G85" s="58"/>
      <c r="H85" s="58"/>
      <c r="L85" s="4"/>
    </row>
    <row r="86" spans="2:47" s="59" customFormat="1" ht="12" customHeight="1">
      <c r="B86" s="4"/>
      <c r="C86" s="56" t="s">
        <v>106</v>
      </c>
      <c r="L86" s="4"/>
    </row>
    <row r="87" spans="2:47" s="59" customFormat="1" ht="16.5" customHeight="1">
      <c r="B87" s="4"/>
      <c r="E87" s="169" t="str">
        <f>E9</f>
        <v>SO 01 - BUDOVA POLESIA KOSTOĽANY</v>
      </c>
      <c r="F87" s="170"/>
      <c r="G87" s="170"/>
      <c r="H87" s="170"/>
      <c r="L87" s="4"/>
    </row>
    <row r="88" spans="2:47" s="59" customFormat="1" ht="6.95" customHeight="1">
      <c r="B88" s="4"/>
      <c r="L88" s="4"/>
    </row>
    <row r="89" spans="2:47" s="59" customFormat="1" ht="12" customHeight="1">
      <c r="B89" s="4"/>
      <c r="C89" s="56" t="s">
        <v>19</v>
      </c>
      <c r="F89" s="62" t="str">
        <f>F12</f>
        <v>Kostoľany nad Hornádom</v>
      </c>
      <c r="I89" s="56" t="s">
        <v>21</v>
      </c>
      <c r="J89" s="63" t="str">
        <f>IF(J12="","",J12)</f>
        <v>5. 5. 2026</v>
      </c>
      <c r="L89" s="4"/>
    </row>
    <row r="90" spans="2:47" s="59" customFormat="1" ht="6.95" customHeight="1">
      <c r="B90" s="4"/>
      <c r="L90" s="4"/>
    </row>
    <row r="91" spans="2:47" s="59" customFormat="1" ht="25.7" customHeight="1">
      <c r="B91" s="4"/>
      <c r="C91" s="56" t="s">
        <v>23</v>
      </c>
      <c r="F91" s="62" t="str">
        <f>E15</f>
        <v>Mestské lesy Košice, a.s.</v>
      </c>
      <c r="I91" s="56" t="s">
        <v>29</v>
      </c>
      <c r="J91" s="96" t="str">
        <f>E21</f>
        <v>Ing. arch. Ondrej Mižák</v>
      </c>
      <c r="L91" s="4"/>
    </row>
    <row r="92" spans="2:47" s="59" customFormat="1" ht="15.2" customHeight="1">
      <c r="B92" s="4"/>
      <c r="C92" s="56" t="s">
        <v>27</v>
      </c>
      <c r="F92" s="62" t="str">
        <f>IF(E18="","",E18)</f>
        <v>Vyplň údaj</v>
      </c>
      <c r="I92" s="56" t="s">
        <v>32</v>
      </c>
      <c r="J92" s="96" t="str">
        <f>E24</f>
        <v>Ing. Daniel Janok</v>
      </c>
      <c r="L92" s="4"/>
    </row>
    <row r="93" spans="2:47" s="59" customFormat="1" ht="10.35" customHeight="1">
      <c r="B93" s="4"/>
      <c r="L93" s="4"/>
    </row>
    <row r="94" spans="2:47" s="59" customFormat="1" ht="29.25" customHeight="1">
      <c r="B94" s="4"/>
      <c r="C94" s="97" t="s">
        <v>109</v>
      </c>
      <c r="D94" s="79"/>
      <c r="E94" s="79"/>
      <c r="F94" s="79"/>
      <c r="G94" s="79"/>
      <c r="H94" s="79"/>
      <c r="I94" s="79"/>
      <c r="J94" s="98" t="s">
        <v>110</v>
      </c>
      <c r="K94" s="79"/>
      <c r="L94" s="4"/>
    </row>
    <row r="95" spans="2:47" s="59" customFormat="1" ht="10.35" customHeight="1">
      <c r="B95" s="4"/>
      <c r="L95" s="4"/>
    </row>
    <row r="96" spans="2:47" s="59" customFormat="1" ht="22.9" customHeight="1">
      <c r="B96" s="4"/>
      <c r="C96" s="171" t="s">
        <v>111</v>
      </c>
      <c r="D96" s="29"/>
      <c r="E96" s="29"/>
      <c r="F96" s="29"/>
      <c r="G96" s="29"/>
      <c r="H96" s="29"/>
      <c r="I96" s="29"/>
      <c r="J96" s="172">
        <f>J129</f>
        <v>0</v>
      </c>
      <c r="L96" s="4"/>
      <c r="AU96" s="49" t="s">
        <v>112</v>
      </c>
    </row>
    <row r="97" spans="2:12" s="100" customFormat="1" ht="24.95" customHeight="1">
      <c r="B97" s="99"/>
      <c r="C97" s="173"/>
      <c r="D97" s="174" t="s">
        <v>113</v>
      </c>
      <c r="E97" s="175"/>
      <c r="F97" s="175"/>
      <c r="G97" s="175"/>
      <c r="H97" s="175"/>
      <c r="I97" s="175"/>
      <c r="J97" s="176">
        <f>J130</f>
        <v>0</v>
      </c>
      <c r="L97" s="99"/>
    </row>
    <row r="98" spans="2:12" s="102" customFormat="1" ht="19.899999999999999" customHeight="1">
      <c r="B98" s="101"/>
      <c r="C98" s="177"/>
      <c r="D98" s="178" t="s">
        <v>114</v>
      </c>
      <c r="E98" s="179"/>
      <c r="F98" s="179"/>
      <c r="G98" s="179"/>
      <c r="H98" s="179"/>
      <c r="I98" s="179"/>
      <c r="J98" s="180">
        <f>J131</f>
        <v>0</v>
      </c>
      <c r="L98" s="101"/>
    </row>
    <row r="99" spans="2:12" s="102" customFormat="1" ht="19.899999999999999" customHeight="1">
      <c r="B99" s="101"/>
      <c r="C99" s="177"/>
      <c r="D99" s="178" t="s">
        <v>115</v>
      </c>
      <c r="E99" s="179"/>
      <c r="F99" s="179"/>
      <c r="G99" s="179"/>
      <c r="H99" s="179"/>
      <c r="I99" s="179"/>
      <c r="J99" s="180">
        <f>J136</f>
        <v>0</v>
      </c>
      <c r="L99" s="101"/>
    </row>
    <row r="100" spans="2:12" s="102" customFormat="1" ht="19.899999999999999" customHeight="1">
      <c r="B100" s="101"/>
      <c r="C100" s="177"/>
      <c r="D100" s="178" t="s">
        <v>116</v>
      </c>
      <c r="E100" s="179"/>
      <c r="F100" s="179"/>
      <c r="G100" s="179"/>
      <c r="H100" s="179"/>
      <c r="I100" s="179"/>
      <c r="J100" s="180">
        <f>J149</f>
        <v>0</v>
      </c>
      <c r="L100" s="101"/>
    </row>
    <row r="101" spans="2:12" s="102" customFormat="1" ht="19.899999999999999" customHeight="1">
      <c r="B101" s="101"/>
      <c r="C101" s="177"/>
      <c r="D101" s="178" t="s">
        <v>117</v>
      </c>
      <c r="E101" s="179"/>
      <c r="F101" s="179"/>
      <c r="G101" s="179"/>
      <c r="H101" s="179"/>
      <c r="I101" s="179"/>
      <c r="J101" s="180">
        <f>J172</f>
        <v>0</v>
      </c>
      <c r="L101" s="101"/>
    </row>
    <row r="102" spans="2:12" s="100" customFormat="1" ht="24.95" customHeight="1">
      <c r="B102" s="99"/>
      <c r="C102" s="173"/>
      <c r="D102" s="174" t="s">
        <v>118</v>
      </c>
      <c r="E102" s="175"/>
      <c r="F102" s="175"/>
      <c r="G102" s="175"/>
      <c r="H102" s="175"/>
      <c r="I102" s="175"/>
      <c r="J102" s="176">
        <f>J174</f>
        <v>0</v>
      </c>
      <c r="L102" s="99"/>
    </row>
    <row r="103" spans="2:12" s="102" customFormat="1" ht="19.899999999999999" customHeight="1">
      <c r="B103" s="101"/>
      <c r="C103" s="177"/>
      <c r="D103" s="178" t="s">
        <v>119</v>
      </c>
      <c r="E103" s="179"/>
      <c r="F103" s="179"/>
      <c r="G103" s="179"/>
      <c r="H103" s="179"/>
      <c r="I103" s="179"/>
      <c r="J103" s="180">
        <f>J175</f>
        <v>0</v>
      </c>
      <c r="L103" s="101"/>
    </row>
    <row r="104" spans="2:12" s="102" customFormat="1" ht="19.899999999999999" customHeight="1">
      <c r="B104" s="101"/>
      <c r="C104" s="177"/>
      <c r="D104" s="178" t="s">
        <v>120</v>
      </c>
      <c r="E104" s="179"/>
      <c r="F104" s="179"/>
      <c r="G104" s="179"/>
      <c r="H104" s="179"/>
      <c r="I104" s="179"/>
      <c r="J104" s="180">
        <f>J178</f>
        <v>0</v>
      </c>
      <c r="L104" s="101"/>
    </row>
    <row r="105" spans="2:12" s="102" customFormat="1" ht="19.899999999999999" customHeight="1">
      <c r="B105" s="101"/>
      <c r="C105" s="177"/>
      <c r="D105" s="178" t="s">
        <v>121</v>
      </c>
      <c r="E105" s="179"/>
      <c r="F105" s="179"/>
      <c r="G105" s="179"/>
      <c r="H105" s="179"/>
      <c r="I105" s="179"/>
      <c r="J105" s="180">
        <f>J237</f>
        <v>0</v>
      </c>
      <c r="L105" s="101"/>
    </row>
    <row r="106" spans="2:12" s="102" customFormat="1" ht="19.899999999999999" customHeight="1">
      <c r="B106" s="101"/>
      <c r="C106" s="177"/>
      <c r="D106" s="178" t="s">
        <v>122</v>
      </c>
      <c r="E106" s="179"/>
      <c r="F106" s="179"/>
      <c r="G106" s="179"/>
      <c r="H106" s="179"/>
      <c r="I106" s="179"/>
      <c r="J106" s="180">
        <f>J301</f>
        <v>0</v>
      </c>
      <c r="L106" s="101"/>
    </row>
    <row r="107" spans="2:12" s="102" customFormat="1" ht="19.899999999999999" customHeight="1">
      <c r="B107" s="101"/>
      <c r="C107" s="177"/>
      <c r="D107" s="178" t="s">
        <v>123</v>
      </c>
      <c r="E107" s="179"/>
      <c r="F107" s="179"/>
      <c r="G107" s="179"/>
      <c r="H107" s="179"/>
      <c r="I107" s="179"/>
      <c r="J107" s="180">
        <f>J312</f>
        <v>0</v>
      </c>
      <c r="L107" s="101"/>
    </row>
    <row r="108" spans="2:12" s="100" customFormat="1" ht="24.95" customHeight="1">
      <c r="B108" s="99"/>
      <c r="C108" s="173"/>
      <c r="D108" s="174" t="s">
        <v>124</v>
      </c>
      <c r="E108" s="175"/>
      <c r="F108" s="175"/>
      <c r="G108" s="175"/>
      <c r="H108" s="175"/>
      <c r="I108" s="175"/>
      <c r="J108" s="176">
        <f>J324</f>
        <v>0</v>
      </c>
      <c r="L108" s="99"/>
    </row>
    <row r="109" spans="2:12" s="102" customFormat="1" ht="19.899999999999999" customHeight="1">
      <c r="B109" s="101"/>
      <c r="C109" s="177"/>
      <c r="D109" s="178" t="s">
        <v>125</v>
      </c>
      <c r="E109" s="179"/>
      <c r="F109" s="179"/>
      <c r="G109" s="179"/>
      <c r="H109" s="179"/>
      <c r="I109" s="179"/>
      <c r="J109" s="180">
        <f>J325</f>
        <v>0</v>
      </c>
      <c r="L109" s="101"/>
    </row>
    <row r="110" spans="2:12" s="59" customFormat="1" ht="21.75" customHeight="1">
      <c r="B110" s="4"/>
      <c r="L110" s="4"/>
    </row>
    <row r="111" spans="2:12" s="59" customFormat="1" ht="6.95" customHeight="1">
      <c r="B111" s="92"/>
      <c r="C111" s="93"/>
      <c r="D111" s="93"/>
      <c r="E111" s="93"/>
      <c r="F111" s="93"/>
      <c r="G111" s="93"/>
      <c r="H111" s="93"/>
      <c r="I111" s="93"/>
      <c r="J111" s="93"/>
      <c r="K111" s="93"/>
      <c r="L111" s="4"/>
    </row>
    <row r="115" spans="2:20" s="59" customFormat="1" ht="6.95" customHeight="1">
      <c r="B115" s="94"/>
      <c r="C115" s="95"/>
      <c r="D115" s="95"/>
      <c r="E115" s="95"/>
      <c r="F115" s="95"/>
      <c r="G115" s="95"/>
      <c r="H115" s="95"/>
      <c r="I115" s="95"/>
      <c r="J115" s="95"/>
      <c r="K115" s="95"/>
      <c r="L115" s="4"/>
    </row>
    <row r="116" spans="2:20" s="59" customFormat="1" ht="24.95" customHeight="1">
      <c r="B116" s="4"/>
      <c r="C116" s="54" t="s">
        <v>126</v>
      </c>
      <c r="L116" s="4"/>
    </row>
    <row r="117" spans="2:20" s="59" customFormat="1" ht="6.95" customHeight="1">
      <c r="B117" s="4"/>
      <c r="L117" s="4"/>
    </row>
    <row r="118" spans="2:20" s="59" customFormat="1" ht="12" customHeight="1">
      <c r="B118" s="4"/>
      <c r="C118" s="56" t="s">
        <v>15</v>
      </c>
      <c r="L118" s="4"/>
    </row>
    <row r="119" spans="2:20" s="59" customFormat="1" ht="26.25" customHeight="1">
      <c r="B119" s="4"/>
      <c r="E119" s="57" t="str">
        <f>E7</f>
        <v>VÝMENA STREŠNEJ KRYTINY - Polesie Kostoľany nad Hornádom, Košická 2</v>
      </c>
      <c r="F119" s="58"/>
      <c r="G119" s="58"/>
      <c r="H119" s="58"/>
      <c r="L119" s="4"/>
    </row>
    <row r="120" spans="2:20" s="59" customFormat="1" ht="12" customHeight="1">
      <c r="B120" s="4"/>
      <c r="C120" s="56" t="s">
        <v>106</v>
      </c>
      <c r="L120" s="4"/>
    </row>
    <row r="121" spans="2:20" s="59" customFormat="1" ht="16.5" customHeight="1">
      <c r="B121" s="4"/>
      <c r="E121" s="169" t="str">
        <f>E9</f>
        <v>SO 01 - BUDOVA POLESIA KOSTOĽANY</v>
      </c>
      <c r="F121" s="170"/>
      <c r="G121" s="170"/>
      <c r="H121" s="170"/>
      <c r="L121" s="4"/>
    </row>
    <row r="122" spans="2:20" s="59" customFormat="1" ht="6.95" customHeight="1">
      <c r="B122" s="4"/>
      <c r="L122" s="4"/>
    </row>
    <row r="123" spans="2:20" s="59" customFormat="1" ht="12" customHeight="1">
      <c r="B123" s="4"/>
      <c r="C123" s="56" t="s">
        <v>19</v>
      </c>
      <c r="F123" s="62" t="str">
        <f>F12</f>
        <v>Kostoľany nad Hornádom</v>
      </c>
      <c r="I123" s="56" t="s">
        <v>21</v>
      </c>
      <c r="J123" s="63" t="str">
        <f>IF(J12="","",J12)</f>
        <v>5. 5. 2026</v>
      </c>
      <c r="L123" s="4"/>
    </row>
    <row r="124" spans="2:20" s="59" customFormat="1" ht="6.95" customHeight="1">
      <c r="B124" s="4"/>
      <c r="L124" s="4"/>
    </row>
    <row r="125" spans="2:20" s="59" customFormat="1" ht="25.7" customHeight="1">
      <c r="B125" s="4"/>
      <c r="C125" s="56" t="s">
        <v>23</v>
      </c>
      <c r="F125" s="62" t="str">
        <f>E15</f>
        <v>Mestské lesy Košice, a.s.</v>
      </c>
      <c r="I125" s="56" t="s">
        <v>29</v>
      </c>
      <c r="J125" s="96" t="str">
        <f>E21</f>
        <v>Ing. arch. Ondrej Mižák</v>
      </c>
      <c r="L125" s="4"/>
    </row>
    <row r="126" spans="2:20" s="59" customFormat="1" ht="15.2" customHeight="1">
      <c r="B126" s="4"/>
      <c r="C126" s="56" t="s">
        <v>27</v>
      </c>
      <c r="F126" s="62" t="str">
        <f>IF(E18="","",E18)</f>
        <v>Vyplň údaj</v>
      </c>
      <c r="I126" s="56" t="s">
        <v>32</v>
      </c>
      <c r="J126" s="96" t="str">
        <f>E24</f>
        <v>Ing. Daniel Janok</v>
      </c>
      <c r="L126" s="4"/>
    </row>
    <row r="127" spans="2:20" s="59" customFormat="1" ht="10.35" customHeight="1">
      <c r="B127" s="4"/>
      <c r="L127" s="4"/>
    </row>
    <row r="128" spans="2:20" s="111" customFormat="1" ht="29.25" customHeight="1">
      <c r="B128" s="103"/>
      <c r="C128" s="104" t="s">
        <v>127</v>
      </c>
      <c r="D128" s="105" t="s">
        <v>60</v>
      </c>
      <c r="E128" s="105" t="s">
        <v>56</v>
      </c>
      <c r="F128" s="105" t="s">
        <v>57</v>
      </c>
      <c r="G128" s="105" t="s">
        <v>128</v>
      </c>
      <c r="H128" s="105" t="s">
        <v>129</v>
      </c>
      <c r="I128" s="105" t="s">
        <v>130</v>
      </c>
      <c r="J128" s="106" t="s">
        <v>110</v>
      </c>
      <c r="K128" s="107" t="s">
        <v>131</v>
      </c>
      <c r="L128" s="103"/>
      <c r="M128" s="108" t="s">
        <v>1</v>
      </c>
      <c r="N128" s="109" t="s">
        <v>39</v>
      </c>
      <c r="O128" s="109" t="s">
        <v>132</v>
      </c>
      <c r="P128" s="109" t="s">
        <v>133</v>
      </c>
      <c r="Q128" s="109" t="s">
        <v>134</v>
      </c>
      <c r="R128" s="109" t="s">
        <v>135</v>
      </c>
      <c r="S128" s="109" t="s">
        <v>136</v>
      </c>
      <c r="T128" s="110" t="s">
        <v>137</v>
      </c>
    </row>
    <row r="129" spans="2:65" s="59" customFormat="1" ht="22.9" customHeight="1">
      <c r="B129" s="4"/>
      <c r="C129" s="181" t="s">
        <v>111</v>
      </c>
      <c r="D129" s="29"/>
      <c r="E129" s="29"/>
      <c r="F129" s="29"/>
      <c r="G129" s="29"/>
      <c r="H129" s="29"/>
      <c r="I129" s="29"/>
      <c r="J129" s="164">
        <f>BK129</f>
        <v>0</v>
      </c>
      <c r="L129" s="4"/>
      <c r="M129" s="112"/>
      <c r="N129" s="68"/>
      <c r="O129" s="68"/>
      <c r="P129" s="113">
        <f>P130+P174+P324</f>
        <v>0</v>
      </c>
      <c r="Q129" s="68"/>
      <c r="R129" s="113">
        <f>R130+R174+R324</f>
        <v>26.426397953140004</v>
      </c>
      <c r="S129" s="68"/>
      <c r="T129" s="114">
        <f>T130+T174+T324</f>
        <v>12.372800999999999</v>
      </c>
      <c r="AT129" s="49" t="s">
        <v>74</v>
      </c>
      <c r="AU129" s="49" t="s">
        <v>112</v>
      </c>
      <c r="BK129" s="115">
        <f>BK130+BK174+BK324</f>
        <v>0</v>
      </c>
    </row>
    <row r="130" spans="2:65" s="3" customFormat="1" ht="25.9" customHeight="1">
      <c r="B130" s="116"/>
      <c r="C130" s="141"/>
      <c r="D130" s="142" t="s">
        <v>74</v>
      </c>
      <c r="E130" s="143" t="s">
        <v>138</v>
      </c>
      <c r="F130" s="143" t="s">
        <v>139</v>
      </c>
      <c r="G130" s="141"/>
      <c r="H130" s="141"/>
      <c r="I130" s="141"/>
      <c r="J130" s="165">
        <f>BK130</f>
        <v>0</v>
      </c>
      <c r="L130" s="116"/>
      <c r="M130" s="118"/>
      <c r="P130" s="119">
        <f>P131+P136+P149+P172</f>
        <v>0</v>
      </c>
      <c r="R130" s="119">
        <f>R131+R136+R149+R172</f>
        <v>13.04344014064</v>
      </c>
      <c r="T130" s="120">
        <f>T131+T136+T149+T172</f>
        <v>1.4634</v>
      </c>
      <c r="AR130" s="117" t="s">
        <v>83</v>
      </c>
      <c r="AT130" s="121" t="s">
        <v>74</v>
      </c>
      <c r="AU130" s="121" t="s">
        <v>75</v>
      </c>
      <c r="AY130" s="117" t="s">
        <v>140</v>
      </c>
      <c r="BK130" s="122">
        <f>BK131+BK136+BK149+BK172</f>
        <v>0</v>
      </c>
    </row>
    <row r="131" spans="2:65" s="3" customFormat="1" ht="22.9" customHeight="1">
      <c r="B131" s="116"/>
      <c r="C131" s="141"/>
      <c r="D131" s="142" t="s">
        <v>74</v>
      </c>
      <c r="E131" s="144" t="s">
        <v>98</v>
      </c>
      <c r="F131" s="144" t="s">
        <v>141</v>
      </c>
      <c r="G131" s="141"/>
      <c r="H131" s="141"/>
      <c r="I131" s="141"/>
      <c r="J131" s="166">
        <f>BK131</f>
        <v>0</v>
      </c>
      <c r="L131" s="116"/>
      <c r="M131" s="118"/>
      <c r="P131" s="119">
        <f>SUM(P132:P135)</f>
        <v>0</v>
      </c>
      <c r="R131" s="119">
        <f>SUM(R132:R135)</f>
        <v>0.12175199999999999</v>
      </c>
      <c r="T131" s="120">
        <f>SUM(T132:T135)</f>
        <v>0</v>
      </c>
      <c r="AR131" s="117" t="s">
        <v>83</v>
      </c>
      <c r="AT131" s="121" t="s">
        <v>74</v>
      </c>
      <c r="AU131" s="121" t="s">
        <v>83</v>
      </c>
      <c r="AY131" s="117" t="s">
        <v>140</v>
      </c>
      <c r="BK131" s="122">
        <f>SUM(BK132:BK135)</f>
        <v>0</v>
      </c>
    </row>
    <row r="132" spans="2:65" s="59" customFormat="1" ht="16.5" customHeight="1">
      <c r="B132" s="4"/>
      <c r="C132" s="145" t="s">
        <v>83</v>
      </c>
      <c r="D132" s="145" t="s">
        <v>142</v>
      </c>
      <c r="E132" s="146" t="s">
        <v>143</v>
      </c>
      <c r="F132" s="147" t="s">
        <v>144</v>
      </c>
      <c r="G132" s="148" t="s">
        <v>145</v>
      </c>
      <c r="H132" s="149">
        <v>4</v>
      </c>
      <c r="I132" s="5"/>
      <c r="J132" s="167">
        <f>ROUND(I132*H132,2)</f>
        <v>0</v>
      </c>
      <c r="K132" s="6"/>
      <c r="L132" s="4"/>
      <c r="M132" s="7" t="s">
        <v>1</v>
      </c>
      <c r="N132" s="123" t="s">
        <v>41</v>
      </c>
      <c r="P132" s="124">
        <f>O132*H132</f>
        <v>0</v>
      </c>
      <c r="Q132" s="124">
        <v>1.3958E-2</v>
      </c>
      <c r="R132" s="124">
        <f>Q132*H132</f>
        <v>5.5832E-2</v>
      </c>
      <c r="S132" s="124">
        <v>0</v>
      </c>
      <c r="T132" s="125">
        <f>S132*H132</f>
        <v>0</v>
      </c>
      <c r="AR132" s="126" t="s">
        <v>146</v>
      </c>
      <c r="AT132" s="126" t="s">
        <v>142</v>
      </c>
      <c r="AU132" s="126" t="s">
        <v>147</v>
      </c>
      <c r="AY132" s="49" t="s">
        <v>140</v>
      </c>
      <c r="BE132" s="127">
        <f>IF(N132="základná",J132,0)</f>
        <v>0</v>
      </c>
      <c r="BF132" s="127">
        <f>IF(N132="znížená",J132,0)</f>
        <v>0</v>
      </c>
      <c r="BG132" s="127">
        <f>IF(N132="zákl. prenesená",J132,0)</f>
        <v>0</v>
      </c>
      <c r="BH132" s="127">
        <f>IF(N132="zníž. prenesená",J132,0)</f>
        <v>0</v>
      </c>
      <c r="BI132" s="127">
        <f>IF(N132="nulová",J132,0)</f>
        <v>0</v>
      </c>
      <c r="BJ132" s="49" t="s">
        <v>147</v>
      </c>
      <c r="BK132" s="127">
        <f>ROUND(I132*H132,2)</f>
        <v>0</v>
      </c>
      <c r="BL132" s="49" t="s">
        <v>146</v>
      </c>
      <c r="BM132" s="126" t="s">
        <v>148</v>
      </c>
    </row>
    <row r="133" spans="2:65" s="59" customFormat="1" ht="33" customHeight="1">
      <c r="B133" s="4"/>
      <c r="C133" s="159" t="s">
        <v>147</v>
      </c>
      <c r="D133" s="159" t="s">
        <v>149</v>
      </c>
      <c r="E133" s="160" t="s">
        <v>150</v>
      </c>
      <c r="F133" s="161" t="s">
        <v>151</v>
      </c>
      <c r="G133" s="162" t="s">
        <v>145</v>
      </c>
      <c r="H133" s="163">
        <v>2</v>
      </c>
      <c r="I133" s="8"/>
      <c r="J133" s="168">
        <f>ROUND(I133*H133,2)</f>
        <v>0</v>
      </c>
      <c r="K133" s="9"/>
      <c r="L133" s="136"/>
      <c r="M133" s="10" t="s">
        <v>1</v>
      </c>
      <c r="N133" s="137" t="s">
        <v>41</v>
      </c>
      <c r="P133" s="124">
        <f>O133*H133</f>
        <v>0</v>
      </c>
      <c r="Q133" s="124">
        <v>1.55E-2</v>
      </c>
      <c r="R133" s="124">
        <f>Q133*H133</f>
        <v>3.1E-2</v>
      </c>
      <c r="S133" s="124">
        <v>0</v>
      </c>
      <c r="T133" s="125">
        <f>S133*H133</f>
        <v>0</v>
      </c>
      <c r="AR133" s="126" t="s">
        <v>152</v>
      </c>
      <c r="AT133" s="126" t="s">
        <v>149</v>
      </c>
      <c r="AU133" s="126" t="s">
        <v>147</v>
      </c>
      <c r="AY133" s="49" t="s">
        <v>140</v>
      </c>
      <c r="BE133" s="127">
        <f>IF(N133="základná",J133,0)</f>
        <v>0</v>
      </c>
      <c r="BF133" s="127">
        <f>IF(N133="znížená",J133,0)</f>
        <v>0</v>
      </c>
      <c r="BG133" s="127">
        <f>IF(N133="zákl. prenesená",J133,0)</f>
        <v>0</v>
      </c>
      <c r="BH133" s="127">
        <f>IF(N133="zníž. prenesená",J133,0)</f>
        <v>0</v>
      </c>
      <c r="BI133" s="127">
        <f>IF(N133="nulová",J133,0)</f>
        <v>0</v>
      </c>
      <c r="BJ133" s="49" t="s">
        <v>147</v>
      </c>
      <c r="BK133" s="127">
        <f>ROUND(I133*H133,2)</f>
        <v>0</v>
      </c>
      <c r="BL133" s="49" t="s">
        <v>146</v>
      </c>
      <c r="BM133" s="126" t="s">
        <v>153</v>
      </c>
    </row>
    <row r="134" spans="2:65" s="59" customFormat="1" ht="24.2" customHeight="1">
      <c r="B134" s="4"/>
      <c r="C134" s="159" t="s">
        <v>98</v>
      </c>
      <c r="D134" s="159" t="s">
        <v>149</v>
      </c>
      <c r="E134" s="160" t="s">
        <v>154</v>
      </c>
      <c r="F134" s="161" t="s">
        <v>155</v>
      </c>
      <c r="G134" s="162" t="s">
        <v>145</v>
      </c>
      <c r="H134" s="163">
        <v>2</v>
      </c>
      <c r="I134" s="8"/>
      <c r="J134" s="168">
        <f>ROUND(I134*H134,2)</f>
        <v>0</v>
      </c>
      <c r="K134" s="9"/>
      <c r="L134" s="136"/>
      <c r="M134" s="10" t="s">
        <v>1</v>
      </c>
      <c r="N134" s="137" t="s">
        <v>41</v>
      </c>
      <c r="P134" s="124">
        <f>O134*H134</f>
        <v>0</v>
      </c>
      <c r="Q134" s="124">
        <v>1.4999999999999999E-2</v>
      </c>
      <c r="R134" s="124">
        <f>Q134*H134</f>
        <v>0.03</v>
      </c>
      <c r="S134" s="124">
        <v>0</v>
      </c>
      <c r="T134" s="125">
        <f>S134*H134</f>
        <v>0</v>
      </c>
      <c r="AR134" s="126" t="s">
        <v>152</v>
      </c>
      <c r="AT134" s="126" t="s">
        <v>149</v>
      </c>
      <c r="AU134" s="126" t="s">
        <v>147</v>
      </c>
      <c r="AY134" s="49" t="s">
        <v>140</v>
      </c>
      <c r="BE134" s="127">
        <f>IF(N134="základná",J134,0)</f>
        <v>0</v>
      </c>
      <c r="BF134" s="127">
        <f>IF(N134="znížená",J134,0)</f>
        <v>0</v>
      </c>
      <c r="BG134" s="127">
        <f>IF(N134="zákl. prenesená",J134,0)</f>
        <v>0</v>
      </c>
      <c r="BH134" s="127">
        <f>IF(N134="zníž. prenesená",J134,0)</f>
        <v>0</v>
      </c>
      <c r="BI134" s="127">
        <f>IF(N134="nulová",J134,0)</f>
        <v>0</v>
      </c>
      <c r="BJ134" s="49" t="s">
        <v>147</v>
      </c>
      <c r="BK134" s="127">
        <f>ROUND(I134*H134,2)</f>
        <v>0</v>
      </c>
      <c r="BL134" s="49" t="s">
        <v>146</v>
      </c>
      <c r="BM134" s="126" t="s">
        <v>156</v>
      </c>
    </row>
    <row r="135" spans="2:65" s="59" customFormat="1" ht="21.75" customHeight="1">
      <c r="B135" s="4"/>
      <c r="C135" s="159" t="s">
        <v>146</v>
      </c>
      <c r="D135" s="159" t="s">
        <v>149</v>
      </c>
      <c r="E135" s="160" t="s">
        <v>157</v>
      </c>
      <c r="F135" s="161" t="s">
        <v>158</v>
      </c>
      <c r="G135" s="162" t="s">
        <v>145</v>
      </c>
      <c r="H135" s="163">
        <v>6</v>
      </c>
      <c r="I135" s="8"/>
      <c r="J135" s="168">
        <f>ROUND(I135*H135,2)</f>
        <v>0</v>
      </c>
      <c r="K135" s="9"/>
      <c r="L135" s="136"/>
      <c r="M135" s="10" t="s">
        <v>1</v>
      </c>
      <c r="N135" s="137" t="s">
        <v>41</v>
      </c>
      <c r="P135" s="124">
        <f>O135*H135</f>
        <v>0</v>
      </c>
      <c r="Q135" s="124">
        <v>8.1999999999999998E-4</v>
      </c>
      <c r="R135" s="124">
        <f>Q135*H135</f>
        <v>4.9199999999999999E-3</v>
      </c>
      <c r="S135" s="124">
        <v>0</v>
      </c>
      <c r="T135" s="125">
        <f>S135*H135</f>
        <v>0</v>
      </c>
      <c r="AR135" s="126" t="s">
        <v>152</v>
      </c>
      <c r="AT135" s="126" t="s">
        <v>149</v>
      </c>
      <c r="AU135" s="126" t="s">
        <v>147</v>
      </c>
      <c r="AY135" s="49" t="s">
        <v>140</v>
      </c>
      <c r="BE135" s="127">
        <f>IF(N135="základná",J135,0)</f>
        <v>0</v>
      </c>
      <c r="BF135" s="127">
        <f>IF(N135="znížená",J135,0)</f>
        <v>0</v>
      </c>
      <c r="BG135" s="127">
        <f>IF(N135="zákl. prenesená",J135,0)</f>
        <v>0</v>
      </c>
      <c r="BH135" s="127">
        <f>IF(N135="zníž. prenesená",J135,0)</f>
        <v>0</v>
      </c>
      <c r="BI135" s="127">
        <f>IF(N135="nulová",J135,0)</f>
        <v>0</v>
      </c>
      <c r="BJ135" s="49" t="s">
        <v>147</v>
      </c>
      <c r="BK135" s="127">
        <f>ROUND(I135*H135,2)</f>
        <v>0</v>
      </c>
      <c r="BL135" s="49" t="s">
        <v>146</v>
      </c>
      <c r="BM135" s="126" t="s">
        <v>159</v>
      </c>
    </row>
    <row r="136" spans="2:65" s="3" customFormat="1" ht="22.9" customHeight="1">
      <c r="B136" s="116"/>
      <c r="C136" s="141"/>
      <c r="D136" s="142" t="s">
        <v>74</v>
      </c>
      <c r="E136" s="144" t="s">
        <v>160</v>
      </c>
      <c r="F136" s="144" t="s">
        <v>161</v>
      </c>
      <c r="G136" s="141"/>
      <c r="H136" s="141"/>
      <c r="J136" s="166">
        <f>BK136</f>
        <v>0</v>
      </c>
      <c r="L136" s="116"/>
      <c r="M136" s="118"/>
      <c r="P136" s="119">
        <f>SUM(P137:P148)</f>
        <v>0</v>
      </c>
      <c r="R136" s="119">
        <f>SUM(R137:R148)</f>
        <v>0.32293862400000001</v>
      </c>
      <c r="T136" s="120">
        <f>SUM(T137:T148)</f>
        <v>0</v>
      </c>
      <c r="AR136" s="117" t="s">
        <v>83</v>
      </c>
      <c r="AT136" s="121" t="s">
        <v>74</v>
      </c>
      <c r="AU136" s="121" t="s">
        <v>83</v>
      </c>
      <c r="AY136" s="117" t="s">
        <v>140</v>
      </c>
      <c r="BK136" s="122">
        <f>SUM(BK137:BK148)</f>
        <v>0</v>
      </c>
    </row>
    <row r="137" spans="2:65" s="59" customFormat="1" ht="24.2" customHeight="1">
      <c r="B137" s="4"/>
      <c r="C137" s="145" t="s">
        <v>162</v>
      </c>
      <c r="D137" s="145" t="s">
        <v>142</v>
      </c>
      <c r="E137" s="146" t="s">
        <v>163</v>
      </c>
      <c r="F137" s="147" t="s">
        <v>164</v>
      </c>
      <c r="G137" s="148" t="s">
        <v>96</v>
      </c>
      <c r="H137" s="149">
        <v>11.327999999999999</v>
      </c>
      <c r="I137" s="5"/>
      <c r="J137" s="167">
        <f>ROUND(I137*H137,2)</f>
        <v>0</v>
      </c>
      <c r="K137" s="6"/>
      <c r="L137" s="4"/>
      <c r="M137" s="7" t="s">
        <v>1</v>
      </c>
      <c r="N137" s="123" t="s">
        <v>41</v>
      </c>
      <c r="P137" s="124">
        <f>O137*H137</f>
        <v>0</v>
      </c>
      <c r="Q137" s="124">
        <v>2.2499999999999999E-4</v>
      </c>
      <c r="R137" s="124">
        <f>Q137*H137</f>
        <v>2.5487999999999999E-3</v>
      </c>
      <c r="S137" s="124">
        <v>0</v>
      </c>
      <c r="T137" s="125">
        <f>S137*H137</f>
        <v>0</v>
      </c>
      <c r="AR137" s="126" t="s">
        <v>146</v>
      </c>
      <c r="AT137" s="126" t="s">
        <v>142</v>
      </c>
      <c r="AU137" s="126" t="s">
        <v>147</v>
      </c>
      <c r="AY137" s="49" t="s">
        <v>140</v>
      </c>
      <c r="BE137" s="127">
        <f>IF(N137="základná",J137,0)</f>
        <v>0</v>
      </c>
      <c r="BF137" s="127">
        <f>IF(N137="znížená",J137,0)</f>
        <v>0</v>
      </c>
      <c r="BG137" s="127">
        <f>IF(N137="zákl. prenesená",J137,0)</f>
        <v>0</v>
      </c>
      <c r="BH137" s="127">
        <f>IF(N137="zníž. prenesená",J137,0)</f>
        <v>0</v>
      </c>
      <c r="BI137" s="127">
        <f>IF(N137="nulová",J137,0)</f>
        <v>0</v>
      </c>
      <c r="BJ137" s="49" t="s">
        <v>147</v>
      </c>
      <c r="BK137" s="127">
        <f>ROUND(I137*H137,2)</f>
        <v>0</v>
      </c>
      <c r="BL137" s="49" t="s">
        <v>146</v>
      </c>
      <c r="BM137" s="126" t="s">
        <v>165</v>
      </c>
    </row>
    <row r="138" spans="2:65" s="11" customFormat="1">
      <c r="B138" s="128"/>
      <c r="C138" s="150"/>
      <c r="D138" s="151" t="s">
        <v>166</v>
      </c>
      <c r="E138" s="152" t="s">
        <v>1</v>
      </c>
      <c r="F138" s="153" t="s">
        <v>167</v>
      </c>
      <c r="G138" s="150"/>
      <c r="H138" s="154">
        <v>11.327999999999999</v>
      </c>
      <c r="J138" s="150"/>
      <c r="L138" s="128"/>
      <c r="M138" s="130"/>
      <c r="T138" s="131"/>
      <c r="AT138" s="129" t="s">
        <v>166</v>
      </c>
      <c r="AU138" s="129" t="s">
        <v>147</v>
      </c>
      <c r="AV138" s="11" t="s">
        <v>147</v>
      </c>
      <c r="AW138" s="11" t="s">
        <v>31</v>
      </c>
      <c r="AX138" s="11" t="s">
        <v>75</v>
      </c>
      <c r="AY138" s="129" t="s">
        <v>140</v>
      </c>
    </row>
    <row r="139" spans="2:65" s="12" customFormat="1">
      <c r="B139" s="132"/>
      <c r="C139" s="155"/>
      <c r="D139" s="151" t="s">
        <v>166</v>
      </c>
      <c r="E139" s="156" t="s">
        <v>1</v>
      </c>
      <c r="F139" s="157" t="s">
        <v>168</v>
      </c>
      <c r="G139" s="155"/>
      <c r="H139" s="158">
        <v>11.327999999999999</v>
      </c>
      <c r="J139" s="155"/>
      <c r="L139" s="132"/>
      <c r="M139" s="134"/>
      <c r="T139" s="135"/>
      <c r="AT139" s="133" t="s">
        <v>166</v>
      </c>
      <c r="AU139" s="133" t="s">
        <v>147</v>
      </c>
      <c r="AV139" s="12" t="s">
        <v>146</v>
      </c>
      <c r="AW139" s="12" t="s">
        <v>31</v>
      </c>
      <c r="AX139" s="12" t="s">
        <v>83</v>
      </c>
      <c r="AY139" s="133" t="s">
        <v>140</v>
      </c>
    </row>
    <row r="140" spans="2:65" s="59" customFormat="1" ht="24.2" customHeight="1">
      <c r="B140" s="4"/>
      <c r="C140" s="145" t="s">
        <v>160</v>
      </c>
      <c r="D140" s="145" t="s">
        <v>142</v>
      </c>
      <c r="E140" s="146" t="s">
        <v>169</v>
      </c>
      <c r="F140" s="147" t="s">
        <v>170</v>
      </c>
      <c r="G140" s="148" t="s">
        <v>96</v>
      </c>
      <c r="H140" s="149">
        <v>11.327999999999999</v>
      </c>
      <c r="I140" s="5"/>
      <c r="J140" s="167">
        <f>ROUND(I140*H140,2)</f>
        <v>0</v>
      </c>
      <c r="K140" s="6"/>
      <c r="L140" s="4"/>
      <c r="M140" s="7" t="s">
        <v>1</v>
      </c>
      <c r="N140" s="123" t="s">
        <v>41</v>
      </c>
      <c r="P140" s="124">
        <f>O140*H140</f>
        <v>0</v>
      </c>
      <c r="Q140" s="124">
        <v>2.32E-3</v>
      </c>
      <c r="R140" s="124">
        <f>Q140*H140</f>
        <v>2.6280959999999999E-2</v>
      </c>
      <c r="S140" s="124">
        <v>0</v>
      </c>
      <c r="T140" s="125">
        <f>S140*H140</f>
        <v>0</v>
      </c>
      <c r="AR140" s="126" t="s">
        <v>146</v>
      </c>
      <c r="AT140" s="126" t="s">
        <v>142</v>
      </c>
      <c r="AU140" s="126" t="s">
        <v>147</v>
      </c>
      <c r="AY140" s="49" t="s">
        <v>140</v>
      </c>
      <c r="BE140" s="127">
        <f>IF(N140="základná",J140,0)</f>
        <v>0</v>
      </c>
      <c r="BF140" s="127">
        <f>IF(N140="znížená",J140,0)</f>
        <v>0</v>
      </c>
      <c r="BG140" s="127">
        <f>IF(N140="zákl. prenesená",J140,0)</f>
        <v>0</v>
      </c>
      <c r="BH140" s="127">
        <f>IF(N140="zníž. prenesená",J140,0)</f>
        <v>0</v>
      </c>
      <c r="BI140" s="127">
        <f>IF(N140="nulová",J140,0)</f>
        <v>0</v>
      </c>
      <c r="BJ140" s="49" t="s">
        <v>147</v>
      </c>
      <c r="BK140" s="127">
        <f>ROUND(I140*H140,2)</f>
        <v>0</v>
      </c>
      <c r="BL140" s="49" t="s">
        <v>146</v>
      </c>
      <c r="BM140" s="126" t="s">
        <v>171</v>
      </c>
    </row>
    <row r="141" spans="2:65" s="11" customFormat="1">
      <c r="B141" s="128"/>
      <c r="C141" s="150"/>
      <c r="D141" s="151" t="s">
        <v>166</v>
      </c>
      <c r="E141" s="152" t="s">
        <v>1</v>
      </c>
      <c r="F141" s="153" t="s">
        <v>99</v>
      </c>
      <c r="G141" s="150"/>
      <c r="H141" s="154">
        <v>11.327999999999999</v>
      </c>
      <c r="J141" s="150"/>
      <c r="L141" s="128"/>
      <c r="M141" s="130"/>
      <c r="T141" s="131"/>
      <c r="AT141" s="129" t="s">
        <v>166</v>
      </c>
      <c r="AU141" s="129" t="s">
        <v>147</v>
      </c>
      <c r="AV141" s="11" t="s">
        <v>147</v>
      </c>
      <c r="AW141" s="11" t="s">
        <v>31</v>
      </c>
      <c r="AX141" s="11" t="s">
        <v>75</v>
      </c>
      <c r="AY141" s="129" t="s">
        <v>140</v>
      </c>
    </row>
    <row r="142" spans="2:65" s="12" customFormat="1">
      <c r="B142" s="132"/>
      <c r="C142" s="155"/>
      <c r="D142" s="151" t="s">
        <v>166</v>
      </c>
      <c r="E142" s="156" t="s">
        <v>1</v>
      </c>
      <c r="F142" s="157" t="s">
        <v>168</v>
      </c>
      <c r="G142" s="155"/>
      <c r="H142" s="158">
        <v>11.327999999999999</v>
      </c>
      <c r="J142" s="155"/>
      <c r="L142" s="132"/>
      <c r="M142" s="134"/>
      <c r="T142" s="135"/>
      <c r="AT142" s="133" t="s">
        <v>166</v>
      </c>
      <c r="AU142" s="133" t="s">
        <v>147</v>
      </c>
      <c r="AV142" s="12" t="s">
        <v>146</v>
      </c>
      <c r="AW142" s="12" t="s">
        <v>31</v>
      </c>
      <c r="AX142" s="12" t="s">
        <v>83</v>
      </c>
      <c r="AY142" s="133" t="s">
        <v>140</v>
      </c>
    </row>
    <row r="143" spans="2:65" s="59" customFormat="1" ht="24.2" customHeight="1">
      <c r="B143" s="4"/>
      <c r="C143" s="145" t="s">
        <v>172</v>
      </c>
      <c r="D143" s="145" t="s">
        <v>142</v>
      </c>
      <c r="E143" s="146" t="s">
        <v>173</v>
      </c>
      <c r="F143" s="147" t="s">
        <v>174</v>
      </c>
      <c r="G143" s="148" t="s">
        <v>96</v>
      </c>
      <c r="H143" s="149">
        <v>11.327999999999999</v>
      </c>
      <c r="I143" s="5"/>
      <c r="J143" s="167">
        <f>ROUND(I143*H143,2)</f>
        <v>0</v>
      </c>
      <c r="K143" s="6"/>
      <c r="L143" s="4"/>
      <c r="M143" s="7" t="s">
        <v>1</v>
      </c>
      <c r="N143" s="123" t="s">
        <v>41</v>
      </c>
      <c r="P143" s="124">
        <f>O143*H143</f>
        <v>0</v>
      </c>
      <c r="Q143" s="124">
        <v>5.1539999999999997E-3</v>
      </c>
      <c r="R143" s="124">
        <f>Q143*H143</f>
        <v>5.8384511999999993E-2</v>
      </c>
      <c r="S143" s="124">
        <v>0</v>
      </c>
      <c r="T143" s="125">
        <f>S143*H143</f>
        <v>0</v>
      </c>
      <c r="AR143" s="126" t="s">
        <v>146</v>
      </c>
      <c r="AT143" s="126" t="s">
        <v>142</v>
      </c>
      <c r="AU143" s="126" t="s">
        <v>147</v>
      </c>
      <c r="AY143" s="49" t="s">
        <v>140</v>
      </c>
      <c r="BE143" s="127">
        <f>IF(N143="základná",J143,0)</f>
        <v>0</v>
      </c>
      <c r="BF143" s="127">
        <f>IF(N143="znížená",J143,0)</f>
        <v>0</v>
      </c>
      <c r="BG143" s="127">
        <f>IF(N143="zákl. prenesená",J143,0)</f>
        <v>0</v>
      </c>
      <c r="BH143" s="127">
        <f>IF(N143="zníž. prenesená",J143,0)</f>
        <v>0</v>
      </c>
      <c r="BI143" s="127">
        <f>IF(N143="nulová",J143,0)</f>
        <v>0</v>
      </c>
      <c r="BJ143" s="49" t="s">
        <v>147</v>
      </c>
      <c r="BK143" s="127">
        <f>ROUND(I143*H143,2)</f>
        <v>0</v>
      </c>
      <c r="BL143" s="49" t="s">
        <v>146</v>
      </c>
      <c r="BM143" s="126" t="s">
        <v>175</v>
      </c>
    </row>
    <row r="144" spans="2:65" s="11" customFormat="1">
      <c r="B144" s="128"/>
      <c r="C144" s="150"/>
      <c r="D144" s="151" t="s">
        <v>166</v>
      </c>
      <c r="E144" s="152" t="s">
        <v>1</v>
      </c>
      <c r="F144" s="153" t="s">
        <v>167</v>
      </c>
      <c r="G144" s="150"/>
      <c r="H144" s="154">
        <v>11.327999999999999</v>
      </c>
      <c r="J144" s="150"/>
      <c r="L144" s="128"/>
      <c r="M144" s="130"/>
      <c r="T144" s="131"/>
      <c r="AT144" s="129" t="s">
        <v>166</v>
      </c>
      <c r="AU144" s="129" t="s">
        <v>147</v>
      </c>
      <c r="AV144" s="11" t="s">
        <v>147</v>
      </c>
      <c r="AW144" s="11" t="s">
        <v>31</v>
      </c>
      <c r="AX144" s="11" t="s">
        <v>75</v>
      </c>
      <c r="AY144" s="129" t="s">
        <v>140</v>
      </c>
    </row>
    <row r="145" spans="2:65" s="12" customFormat="1">
      <c r="B145" s="132"/>
      <c r="C145" s="155"/>
      <c r="D145" s="151" t="s">
        <v>166</v>
      </c>
      <c r="E145" s="156" t="s">
        <v>1</v>
      </c>
      <c r="F145" s="157" t="s">
        <v>168</v>
      </c>
      <c r="G145" s="155"/>
      <c r="H145" s="158">
        <v>11.327999999999999</v>
      </c>
      <c r="J145" s="155"/>
      <c r="L145" s="132"/>
      <c r="M145" s="134"/>
      <c r="T145" s="135"/>
      <c r="AT145" s="133" t="s">
        <v>166</v>
      </c>
      <c r="AU145" s="133" t="s">
        <v>147</v>
      </c>
      <c r="AV145" s="12" t="s">
        <v>146</v>
      </c>
      <c r="AW145" s="12" t="s">
        <v>31</v>
      </c>
      <c r="AX145" s="12" t="s">
        <v>83</v>
      </c>
      <c r="AY145" s="133" t="s">
        <v>140</v>
      </c>
    </row>
    <row r="146" spans="2:65" s="59" customFormat="1" ht="24.2" customHeight="1">
      <c r="B146" s="4"/>
      <c r="C146" s="145" t="s">
        <v>152</v>
      </c>
      <c r="D146" s="145" t="s">
        <v>142</v>
      </c>
      <c r="E146" s="146" t="s">
        <v>176</v>
      </c>
      <c r="F146" s="147" t="s">
        <v>177</v>
      </c>
      <c r="G146" s="148" t="s">
        <v>96</v>
      </c>
      <c r="H146" s="149">
        <v>11.327999999999999</v>
      </c>
      <c r="I146" s="5"/>
      <c r="J146" s="167">
        <f>ROUND(I146*H146,2)</f>
        <v>0</v>
      </c>
      <c r="K146" s="6"/>
      <c r="L146" s="4"/>
      <c r="M146" s="7" t="s">
        <v>1</v>
      </c>
      <c r="N146" s="123" t="s">
        <v>41</v>
      </c>
      <c r="P146" s="124">
        <f>O146*H146</f>
        <v>0</v>
      </c>
      <c r="Q146" s="124">
        <v>2.0809000000000001E-2</v>
      </c>
      <c r="R146" s="124">
        <f>Q146*H146</f>
        <v>0.235724352</v>
      </c>
      <c r="S146" s="124">
        <v>0</v>
      </c>
      <c r="T146" s="125">
        <f>S146*H146</f>
        <v>0</v>
      </c>
      <c r="AR146" s="126" t="s">
        <v>146</v>
      </c>
      <c r="AT146" s="126" t="s">
        <v>142</v>
      </c>
      <c r="AU146" s="126" t="s">
        <v>147</v>
      </c>
      <c r="AY146" s="49" t="s">
        <v>140</v>
      </c>
      <c r="BE146" s="127">
        <f>IF(N146="základná",J146,0)</f>
        <v>0</v>
      </c>
      <c r="BF146" s="127">
        <f>IF(N146="znížená",J146,0)</f>
        <v>0</v>
      </c>
      <c r="BG146" s="127">
        <f>IF(N146="zákl. prenesená",J146,0)</f>
        <v>0</v>
      </c>
      <c r="BH146" s="127">
        <f>IF(N146="zníž. prenesená",J146,0)</f>
        <v>0</v>
      </c>
      <c r="BI146" s="127">
        <f>IF(N146="nulová",J146,0)</f>
        <v>0</v>
      </c>
      <c r="BJ146" s="49" t="s">
        <v>147</v>
      </c>
      <c r="BK146" s="127">
        <f>ROUND(I146*H146,2)</f>
        <v>0</v>
      </c>
      <c r="BL146" s="49" t="s">
        <v>146</v>
      </c>
      <c r="BM146" s="126" t="s">
        <v>178</v>
      </c>
    </row>
    <row r="147" spans="2:65" s="11" customFormat="1">
      <c r="B147" s="128"/>
      <c r="C147" s="150"/>
      <c r="D147" s="151" t="s">
        <v>166</v>
      </c>
      <c r="E147" s="152" t="s">
        <v>1</v>
      </c>
      <c r="F147" s="153" t="s">
        <v>99</v>
      </c>
      <c r="G147" s="150"/>
      <c r="H147" s="154">
        <v>11.327999999999999</v>
      </c>
      <c r="J147" s="150"/>
      <c r="L147" s="128"/>
      <c r="M147" s="130"/>
      <c r="T147" s="131"/>
      <c r="AT147" s="129" t="s">
        <v>166</v>
      </c>
      <c r="AU147" s="129" t="s">
        <v>147</v>
      </c>
      <c r="AV147" s="11" t="s">
        <v>147</v>
      </c>
      <c r="AW147" s="11" t="s">
        <v>31</v>
      </c>
      <c r="AX147" s="11" t="s">
        <v>75</v>
      </c>
      <c r="AY147" s="129" t="s">
        <v>140</v>
      </c>
    </row>
    <row r="148" spans="2:65" s="12" customFormat="1">
      <c r="B148" s="132"/>
      <c r="C148" s="155"/>
      <c r="D148" s="151" t="s">
        <v>166</v>
      </c>
      <c r="E148" s="156" t="s">
        <v>1</v>
      </c>
      <c r="F148" s="157" t="s">
        <v>168</v>
      </c>
      <c r="G148" s="155"/>
      <c r="H148" s="158">
        <v>11.327999999999999</v>
      </c>
      <c r="J148" s="155"/>
      <c r="L148" s="132"/>
      <c r="M148" s="134"/>
      <c r="T148" s="135"/>
      <c r="AT148" s="133" t="s">
        <v>166</v>
      </c>
      <c r="AU148" s="133" t="s">
        <v>147</v>
      </c>
      <c r="AV148" s="12" t="s">
        <v>146</v>
      </c>
      <c r="AW148" s="12" t="s">
        <v>31</v>
      </c>
      <c r="AX148" s="12" t="s">
        <v>83</v>
      </c>
      <c r="AY148" s="133" t="s">
        <v>140</v>
      </c>
    </row>
    <row r="149" spans="2:65" s="3" customFormat="1" ht="22.9" customHeight="1">
      <c r="B149" s="116"/>
      <c r="C149" s="141"/>
      <c r="D149" s="142" t="s">
        <v>74</v>
      </c>
      <c r="E149" s="144" t="s">
        <v>179</v>
      </c>
      <c r="F149" s="144" t="s">
        <v>180</v>
      </c>
      <c r="G149" s="141"/>
      <c r="H149" s="141"/>
      <c r="J149" s="166">
        <f>BK149</f>
        <v>0</v>
      </c>
      <c r="L149" s="116"/>
      <c r="M149" s="118"/>
      <c r="P149" s="119">
        <f>SUM(P150:P171)</f>
        <v>0</v>
      </c>
      <c r="R149" s="119">
        <f>SUM(R150:R171)</f>
        <v>12.59874951664</v>
      </c>
      <c r="T149" s="120">
        <f>SUM(T150:T171)</f>
        <v>1.4634</v>
      </c>
      <c r="AR149" s="117" t="s">
        <v>83</v>
      </c>
      <c r="AT149" s="121" t="s">
        <v>74</v>
      </c>
      <c r="AU149" s="121" t="s">
        <v>83</v>
      </c>
      <c r="AY149" s="117" t="s">
        <v>140</v>
      </c>
      <c r="BK149" s="122">
        <f>SUM(BK150:BK171)</f>
        <v>0</v>
      </c>
    </row>
    <row r="150" spans="2:65" s="59" customFormat="1" ht="33" customHeight="1">
      <c r="B150" s="4"/>
      <c r="C150" s="145" t="s">
        <v>179</v>
      </c>
      <c r="D150" s="145" t="s">
        <v>142</v>
      </c>
      <c r="E150" s="146" t="s">
        <v>181</v>
      </c>
      <c r="F150" s="147" t="s">
        <v>182</v>
      </c>
      <c r="G150" s="148" t="s">
        <v>96</v>
      </c>
      <c r="H150" s="149">
        <v>245</v>
      </c>
      <c r="I150" s="5"/>
      <c r="J150" s="167">
        <f>ROUND(I150*H150,2)</f>
        <v>0</v>
      </c>
      <c r="K150" s="6"/>
      <c r="L150" s="4"/>
      <c r="M150" s="7" t="s">
        <v>1</v>
      </c>
      <c r="N150" s="123" t="s">
        <v>41</v>
      </c>
      <c r="P150" s="124">
        <f>O150*H150</f>
        <v>0</v>
      </c>
      <c r="Q150" s="124">
        <v>2.5710469999999999E-2</v>
      </c>
      <c r="R150" s="124">
        <f>Q150*H150</f>
        <v>6.2990651499999997</v>
      </c>
      <c r="S150" s="124">
        <v>0</v>
      </c>
      <c r="T150" s="125">
        <f>S150*H150</f>
        <v>0</v>
      </c>
      <c r="AR150" s="126" t="s">
        <v>146</v>
      </c>
      <c r="AT150" s="126" t="s">
        <v>142</v>
      </c>
      <c r="AU150" s="126" t="s">
        <v>147</v>
      </c>
      <c r="AY150" s="49" t="s">
        <v>140</v>
      </c>
      <c r="BE150" s="127">
        <f>IF(N150="základná",J150,0)</f>
        <v>0</v>
      </c>
      <c r="BF150" s="127">
        <f>IF(N150="znížená",J150,0)</f>
        <v>0</v>
      </c>
      <c r="BG150" s="127">
        <f>IF(N150="zákl. prenesená",J150,0)</f>
        <v>0</v>
      </c>
      <c r="BH150" s="127">
        <f>IF(N150="zníž. prenesená",J150,0)</f>
        <v>0</v>
      </c>
      <c r="BI150" s="127">
        <f>IF(N150="nulová",J150,0)</f>
        <v>0</v>
      </c>
      <c r="BJ150" s="49" t="s">
        <v>147</v>
      </c>
      <c r="BK150" s="127">
        <f>ROUND(I150*H150,2)</f>
        <v>0</v>
      </c>
      <c r="BL150" s="49" t="s">
        <v>146</v>
      </c>
      <c r="BM150" s="126" t="s">
        <v>183</v>
      </c>
    </row>
    <row r="151" spans="2:65" s="11" customFormat="1">
      <c r="B151" s="128"/>
      <c r="C151" s="150"/>
      <c r="D151" s="151" t="s">
        <v>166</v>
      </c>
      <c r="E151" s="152" t="s">
        <v>1</v>
      </c>
      <c r="F151" s="153" t="s">
        <v>103</v>
      </c>
      <c r="G151" s="150"/>
      <c r="H151" s="154">
        <v>245</v>
      </c>
      <c r="J151" s="150"/>
      <c r="L151" s="128"/>
      <c r="M151" s="130"/>
      <c r="T151" s="131"/>
      <c r="AT151" s="129" t="s">
        <v>166</v>
      </c>
      <c r="AU151" s="129" t="s">
        <v>147</v>
      </c>
      <c r="AV151" s="11" t="s">
        <v>147</v>
      </c>
      <c r="AW151" s="11" t="s">
        <v>31</v>
      </c>
      <c r="AX151" s="11" t="s">
        <v>75</v>
      </c>
      <c r="AY151" s="129" t="s">
        <v>140</v>
      </c>
    </row>
    <row r="152" spans="2:65" s="12" customFormat="1">
      <c r="B152" s="132"/>
      <c r="C152" s="155"/>
      <c r="D152" s="151" t="s">
        <v>166</v>
      </c>
      <c r="E152" s="156" t="s">
        <v>1</v>
      </c>
      <c r="F152" s="157" t="s">
        <v>168</v>
      </c>
      <c r="G152" s="155"/>
      <c r="H152" s="158">
        <v>245</v>
      </c>
      <c r="J152" s="155"/>
      <c r="L152" s="132"/>
      <c r="M152" s="134"/>
      <c r="T152" s="135"/>
      <c r="AT152" s="133" t="s">
        <v>166</v>
      </c>
      <c r="AU152" s="133" t="s">
        <v>147</v>
      </c>
      <c r="AV152" s="12" t="s">
        <v>146</v>
      </c>
      <c r="AW152" s="12" t="s">
        <v>31</v>
      </c>
      <c r="AX152" s="12" t="s">
        <v>83</v>
      </c>
      <c r="AY152" s="133" t="s">
        <v>140</v>
      </c>
    </row>
    <row r="153" spans="2:65" s="59" customFormat="1" ht="44.25" customHeight="1">
      <c r="B153" s="4"/>
      <c r="C153" s="145" t="s">
        <v>184</v>
      </c>
      <c r="D153" s="145" t="s">
        <v>142</v>
      </c>
      <c r="E153" s="146" t="s">
        <v>185</v>
      </c>
      <c r="F153" s="147" t="s">
        <v>186</v>
      </c>
      <c r="G153" s="148" t="s">
        <v>96</v>
      </c>
      <c r="H153" s="149">
        <v>245</v>
      </c>
      <c r="I153" s="5"/>
      <c r="J153" s="167">
        <f>ROUND(I153*H153,2)</f>
        <v>0</v>
      </c>
      <c r="K153" s="6"/>
      <c r="L153" s="4"/>
      <c r="M153" s="7" t="s">
        <v>1</v>
      </c>
      <c r="N153" s="123" t="s">
        <v>41</v>
      </c>
      <c r="P153" s="124">
        <f>O153*H153</f>
        <v>0</v>
      </c>
      <c r="Q153" s="124">
        <v>0</v>
      </c>
      <c r="R153" s="124">
        <f>Q153*H153</f>
        <v>0</v>
      </c>
      <c r="S153" s="124">
        <v>0</v>
      </c>
      <c r="T153" s="125">
        <f>S153*H153</f>
        <v>0</v>
      </c>
      <c r="AR153" s="126" t="s">
        <v>146</v>
      </c>
      <c r="AT153" s="126" t="s">
        <v>142</v>
      </c>
      <c r="AU153" s="126" t="s">
        <v>147</v>
      </c>
      <c r="AY153" s="49" t="s">
        <v>140</v>
      </c>
      <c r="BE153" s="127">
        <f>IF(N153="základná",J153,0)</f>
        <v>0</v>
      </c>
      <c r="BF153" s="127">
        <f>IF(N153="znížená",J153,0)</f>
        <v>0</v>
      </c>
      <c r="BG153" s="127">
        <f>IF(N153="zákl. prenesená",J153,0)</f>
        <v>0</v>
      </c>
      <c r="BH153" s="127">
        <f>IF(N153="zníž. prenesená",J153,0)</f>
        <v>0</v>
      </c>
      <c r="BI153" s="127">
        <f>IF(N153="nulová",J153,0)</f>
        <v>0</v>
      </c>
      <c r="BJ153" s="49" t="s">
        <v>147</v>
      </c>
      <c r="BK153" s="127">
        <f>ROUND(I153*H153,2)</f>
        <v>0</v>
      </c>
      <c r="BL153" s="49" t="s">
        <v>146</v>
      </c>
      <c r="BM153" s="126" t="s">
        <v>187</v>
      </c>
    </row>
    <row r="154" spans="2:65" s="11" customFormat="1">
      <c r="B154" s="128"/>
      <c r="C154" s="150"/>
      <c r="D154" s="151" t="s">
        <v>166</v>
      </c>
      <c r="E154" s="152" t="s">
        <v>1</v>
      </c>
      <c r="F154" s="153" t="s">
        <v>103</v>
      </c>
      <c r="G154" s="150"/>
      <c r="H154" s="154">
        <v>245</v>
      </c>
      <c r="J154" s="150"/>
      <c r="L154" s="128"/>
      <c r="M154" s="130"/>
      <c r="T154" s="131"/>
      <c r="AT154" s="129" t="s">
        <v>166</v>
      </c>
      <c r="AU154" s="129" t="s">
        <v>147</v>
      </c>
      <c r="AV154" s="11" t="s">
        <v>147</v>
      </c>
      <c r="AW154" s="11" t="s">
        <v>31</v>
      </c>
      <c r="AX154" s="11" t="s">
        <v>75</v>
      </c>
      <c r="AY154" s="129" t="s">
        <v>140</v>
      </c>
    </row>
    <row r="155" spans="2:65" s="12" customFormat="1">
      <c r="B155" s="132"/>
      <c r="C155" s="155"/>
      <c r="D155" s="151" t="s">
        <v>166</v>
      </c>
      <c r="E155" s="156" t="s">
        <v>1</v>
      </c>
      <c r="F155" s="157" t="s">
        <v>168</v>
      </c>
      <c r="G155" s="155"/>
      <c r="H155" s="158">
        <v>245</v>
      </c>
      <c r="J155" s="155"/>
      <c r="L155" s="132"/>
      <c r="M155" s="134"/>
      <c r="T155" s="135"/>
      <c r="AT155" s="133" t="s">
        <v>166</v>
      </c>
      <c r="AU155" s="133" t="s">
        <v>147</v>
      </c>
      <c r="AV155" s="12" t="s">
        <v>146</v>
      </c>
      <c r="AW155" s="12" t="s">
        <v>31</v>
      </c>
      <c r="AX155" s="12" t="s">
        <v>83</v>
      </c>
      <c r="AY155" s="133" t="s">
        <v>140</v>
      </c>
    </row>
    <row r="156" spans="2:65" s="59" customFormat="1" ht="33" customHeight="1">
      <c r="B156" s="4"/>
      <c r="C156" s="145" t="s">
        <v>188</v>
      </c>
      <c r="D156" s="145" t="s">
        <v>142</v>
      </c>
      <c r="E156" s="146" t="s">
        <v>189</v>
      </c>
      <c r="F156" s="147" t="s">
        <v>190</v>
      </c>
      <c r="G156" s="148" t="s">
        <v>96</v>
      </c>
      <c r="H156" s="149">
        <v>245</v>
      </c>
      <c r="I156" s="5"/>
      <c r="J156" s="167">
        <f>ROUND(I156*H156,2)</f>
        <v>0</v>
      </c>
      <c r="K156" s="6"/>
      <c r="L156" s="4"/>
      <c r="M156" s="7" t="s">
        <v>1</v>
      </c>
      <c r="N156" s="123" t="s">
        <v>41</v>
      </c>
      <c r="P156" s="124">
        <f>O156*H156</f>
        <v>0</v>
      </c>
      <c r="Q156" s="124">
        <v>2.571E-2</v>
      </c>
      <c r="R156" s="124">
        <f>Q156*H156</f>
        <v>6.2989500000000005</v>
      </c>
      <c r="S156" s="124">
        <v>0</v>
      </c>
      <c r="T156" s="125">
        <f>S156*H156</f>
        <v>0</v>
      </c>
      <c r="AR156" s="126" t="s">
        <v>146</v>
      </c>
      <c r="AT156" s="126" t="s">
        <v>142</v>
      </c>
      <c r="AU156" s="126" t="s">
        <v>147</v>
      </c>
      <c r="AY156" s="49" t="s">
        <v>140</v>
      </c>
      <c r="BE156" s="127">
        <f>IF(N156="základná",J156,0)</f>
        <v>0</v>
      </c>
      <c r="BF156" s="127">
        <f>IF(N156="znížená",J156,0)</f>
        <v>0</v>
      </c>
      <c r="BG156" s="127">
        <f>IF(N156="zákl. prenesená",J156,0)</f>
        <v>0</v>
      </c>
      <c r="BH156" s="127">
        <f>IF(N156="zníž. prenesená",J156,0)</f>
        <v>0</v>
      </c>
      <c r="BI156" s="127">
        <f>IF(N156="nulová",J156,0)</f>
        <v>0</v>
      </c>
      <c r="BJ156" s="49" t="s">
        <v>147</v>
      </c>
      <c r="BK156" s="127">
        <f>ROUND(I156*H156,2)</f>
        <v>0</v>
      </c>
      <c r="BL156" s="49" t="s">
        <v>146</v>
      </c>
      <c r="BM156" s="126" t="s">
        <v>191</v>
      </c>
    </row>
    <row r="157" spans="2:65" s="11" customFormat="1">
      <c r="B157" s="128"/>
      <c r="C157" s="150"/>
      <c r="D157" s="151" t="s">
        <v>166</v>
      </c>
      <c r="E157" s="152" t="s">
        <v>1</v>
      </c>
      <c r="F157" s="153" t="s">
        <v>103</v>
      </c>
      <c r="G157" s="150"/>
      <c r="H157" s="154">
        <v>245</v>
      </c>
      <c r="J157" s="150"/>
      <c r="L157" s="128"/>
      <c r="M157" s="130"/>
      <c r="T157" s="131"/>
      <c r="AT157" s="129" t="s">
        <v>166</v>
      </c>
      <c r="AU157" s="129" t="s">
        <v>147</v>
      </c>
      <c r="AV157" s="11" t="s">
        <v>147</v>
      </c>
      <c r="AW157" s="11" t="s">
        <v>31</v>
      </c>
      <c r="AX157" s="11" t="s">
        <v>75</v>
      </c>
      <c r="AY157" s="129" t="s">
        <v>140</v>
      </c>
    </row>
    <row r="158" spans="2:65" s="12" customFormat="1">
      <c r="B158" s="132"/>
      <c r="C158" s="155"/>
      <c r="D158" s="151" t="s">
        <v>166</v>
      </c>
      <c r="E158" s="156" t="s">
        <v>1</v>
      </c>
      <c r="F158" s="157" t="s">
        <v>168</v>
      </c>
      <c r="G158" s="155"/>
      <c r="H158" s="158">
        <v>245</v>
      </c>
      <c r="J158" s="155"/>
      <c r="L158" s="132"/>
      <c r="M158" s="134"/>
      <c r="T158" s="135"/>
      <c r="AT158" s="133" t="s">
        <v>166</v>
      </c>
      <c r="AU158" s="133" t="s">
        <v>147</v>
      </c>
      <c r="AV158" s="12" t="s">
        <v>146</v>
      </c>
      <c r="AW158" s="12" t="s">
        <v>31</v>
      </c>
      <c r="AX158" s="12" t="s">
        <v>83</v>
      </c>
      <c r="AY158" s="133" t="s">
        <v>140</v>
      </c>
    </row>
    <row r="159" spans="2:65" s="59" customFormat="1" ht="24.2" customHeight="1">
      <c r="B159" s="4"/>
      <c r="C159" s="145" t="s">
        <v>192</v>
      </c>
      <c r="D159" s="145" t="s">
        <v>142</v>
      </c>
      <c r="E159" s="146" t="s">
        <v>193</v>
      </c>
      <c r="F159" s="147" t="s">
        <v>194</v>
      </c>
      <c r="G159" s="148" t="s">
        <v>195</v>
      </c>
      <c r="H159" s="149">
        <v>12.372999999999999</v>
      </c>
      <c r="I159" s="5"/>
      <c r="J159" s="167">
        <f>ROUND(I159*H159,2)</f>
        <v>0</v>
      </c>
      <c r="K159" s="6"/>
      <c r="L159" s="4"/>
      <c r="M159" s="7" t="s">
        <v>1</v>
      </c>
      <c r="N159" s="123" t="s">
        <v>41</v>
      </c>
      <c r="P159" s="124">
        <f>O159*H159</f>
        <v>0</v>
      </c>
      <c r="Q159" s="124">
        <v>0</v>
      </c>
      <c r="R159" s="124">
        <f>Q159*H159</f>
        <v>0</v>
      </c>
      <c r="S159" s="124">
        <v>0</v>
      </c>
      <c r="T159" s="125">
        <f>S159*H159</f>
        <v>0</v>
      </c>
      <c r="AR159" s="126" t="s">
        <v>146</v>
      </c>
      <c r="AT159" s="126" t="s">
        <v>142</v>
      </c>
      <c r="AU159" s="126" t="s">
        <v>147</v>
      </c>
      <c r="AY159" s="49" t="s">
        <v>140</v>
      </c>
      <c r="BE159" s="127">
        <f>IF(N159="základná",J159,0)</f>
        <v>0</v>
      </c>
      <c r="BF159" s="127">
        <f>IF(N159="znížená",J159,0)</f>
        <v>0</v>
      </c>
      <c r="BG159" s="127">
        <f>IF(N159="zákl. prenesená",J159,0)</f>
        <v>0</v>
      </c>
      <c r="BH159" s="127">
        <f>IF(N159="zníž. prenesená",J159,0)</f>
        <v>0</v>
      </c>
      <c r="BI159" s="127">
        <f>IF(N159="nulová",J159,0)</f>
        <v>0</v>
      </c>
      <c r="BJ159" s="49" t="s">
        <v>147</v>
      </c>
      <c r="BK159" s="127">
        <f>ROUND(I159*H159,2)</f>
        <v>0</v>
      </c>
      <c r="BL159" s="49" t="s">
        <v>146</v>
      </c>
      <c r="BM159" s="126" t="s">
        <v>196</v>
      </c>
    </row>
    <row r="160" spans="2:65" s="59" customFormat="1" ht="21.75" customHeight="1">
      <c r="B160" s="4"/>
      <c r="C160" s="145" t="s">
        <v>197</v>
      </c>
      <c r="D160" s="145" t="s">
        <v>142</v>
      </c>
      <c r="E160" s="146" t="s">
        <v>198</v>
      </c>
      <c r="F160" s="147" t="s">
        <v>199</v>
      </c>
      <c r="G160" s="148" t="s">
        <v>195</v>
      </c>
      <c r="H160" s="149">
        <v>12.372999999999999</v>
      </c>
      <c r="I160" s="5"/>
      <c r="J160" s="167">
        <f>ROUND(I160*H160,2)</f>
        <v>0</v>
      </c>
      <c r="K160" s="6"/>
      <c r="L160" s="4"/>
      <c r="M160" s="7" t="s">
        <v>1</v>
      </c>
      <c r="N160" s="123" t="s">
        <v>41</v>
      </c>
      <c r="P160" s="124">
        <f>O160*H160</f>
        <v>0</v>
      </c>
      <c r="Q160" s="124">
        <v>0</v>
      </c>
      <c r="R160" s="124">
        <f>Q160*H160</f>
        <v>0</v>
      </c>
      <c r="S160" s="124">
        <v>0</v>
      </c>
      <c r="T160" s="125">
        <f>S160*H160</f>
        <v>0</v>
      </c>
      <c r="AR160" s="126" t="s">
        <v>146</v>
      </c>
      <c r="AT160" s="126" t="s">
        <v>142</v>
      </c>
      <c r="AU160" s="126" t="s">
        <v>147</v>
      </c>
      <c r="AY160" s="49" t="s">
        <v>140</v>
      </c>
      <c r="BE160" s="127">
        <f>IF(N160="základná",J160,0)</f>
        <v>0</v>
      </c>
      <c r="BF160" s="127">
        <f>IF(N160="znížená",J160,0)</f>
        <v>0</v>
      </c>
      <c r="BG160" s="127">
        <f>IF(N160="zákl. prenesená",J160,0)</f>
        <v>0</v>
      </c>
      <c r="BH160" s="127">
        <f>IF(N160="zníž. prenesená",J160,0)</f>
        <v>0</v>
      </c>
      <c r="BI160" s="127">
        <f>IF(N160="nulová",J160,0)</f>
        <v>0</v>
      </c>
      <c r="BJ160" s="49" t="s">
        <v>147</v>
      </c>
      <c r="BK160" s="127">
        <f>ROUND(I160*H160,2)</f>
        <v>0</v>
      </c>
      <c r="BL160" s="49" t="s">
        <v>146</v>
      </c>
      <c r="BM160" s="126" t="s">
        <v>200</v>
      </c>
    </row>
    <row r="161" spans="2:65" s="59" customFormat="1" ht="24.2" customHeight="1">
      <c r="B161" s="4"/>
      <c r="C161" s="145" t="s">
        <v>201</v>
      </c>
      <c r="D161" s="145" t="s">
        <v>142</v>
      </c>
      <c r="E161" s="146" t="s">
        <v>202</v>
      </c>
      <c r="F161" s="147" t="s">
        <v>203</v>
      </c>
      <c r="G161" s="148" t="s">
        <v>195</v>
      </c>
      <c r="H161" s="149">
        <v>235.08699999999999</v>
      </c>
      <c r="I161" s="5"/>
      <c r="J161" s="167">
        <f>ROUND(I161*H161,2)</f>
        <v>0</v>
      </c>
      <c r="K161" s="6"/>
      <c r="L161" s="4"/>
      <c r="M161" s="7" t="s">
        <v>1</v>
      </c>
      <c r="N161" s="123" t="s">
        <v>41</v>
      </c>
      <c r="P161" s="124">
        <f>O161*H161</f>
        <v>0</v>
      </c>
      <c r="Q161" s="124">
        <v>0</v>
      </c>
      <c r="R161" s="124">
        <f>Q161*H161</f>
        <v>0</v>
      </c>
      <c r="S161" s="124">
        <v>0</v>
      </c>
      <c r="T161" s="125">
        <f>S161*H161</f>
        <v>0</v>
      </c>
      <c r="AR161" s="126" t="s">
        <v>146</v>
      </c>
      <c r="AT161" s="126" t="s">
        <v>142</v>
      </c>
      <c r="AU161" s="126" t="s">
        <v>147</v>
      </c>
      <c r="AY161" s="49" t="s">
        <v>140</v>
      </c>
      <c r="BE161" s="127">
        <f>IF(N161="základná",J161,0)</f>
        <v>0</v>
      </c>
      <c r="BF161" s="127">
        <f>IF(N161="znížená",J161,0)</f>
        <v>0</v>
      </c>
      <c r="BG161" s="127">
        <f>IF(N161="zákl. prenesená",J161,0)</f>
        <v>0</v>
      </c>
      <c r="BH161" s="127">
        <f>IF(N161="zníž. prenesená",J161,0)</f>
        <v>0</v>
      </c>
      <c r="BI161" s="127">
        <f>IF(N161="nulová",J161,0)</f>
        <v>0</v>
      </c>
      <c r="BJ161" s="49" t="s">
        <v>147</v>
      </c>
      <c r="BK161" s="127">
        <f>ROUND(I161*H161,2)</f>
        <v>0</v>
      </c>
      <c r="BL161" s="49" t="s">
        <v>146</v>
      </c>
      <c r="BM161" s="126" t="s">
        <v>204</v>
      </c>
    </row>
    <row r="162" spans="2:65" s="11" customFormat="1">
      <c r="B162" s="128"/>
      <c r="C162" s="150"/>
      <c r="D162" s="151" t="s">
        <v>166</v>
      </c>
      <c r="E162" s="150"/>
      <c r="F162" s="153" t="s">
        <v>205</v>
      </c>
      <c r="G162" s="150"/>
      <c r="H162" s="154">
        <v>235.08699999999999</v>
      </c>
      <c r="J162" s="150"/>
      <c r="L162" s="128"/>
      <c r="M162" s="130"/>
      <c r="T162" s="131"/>
      <c r="AT162" s="129" t="s">
        <v>166</v>
      </c>
      <c r="AU162" s="129" t="s">
        <v>147</v>
      </c>
      <c r="AV162" s="11" t="s">
        <v>147</v>
      </c>
      <c r="AW162" s="11" t="s">
        <v>3</v>
      </c>
      <c r="AX162" s="11" t="s">
        <v>83</v>
      </c>
      <c r="AY162" s="129" t="s">
        <v>140</v>
      </c>
    </row>
    <row r="163" spans="2:65" s="59" customFormat="1" ht="24.2" customHeight="1">
      <c r="B163" s="4"/>
      <c r="C163" s="145" t="s">
        <v>206</v>
      </c>
      <c r="D163" s="145" t="s">
        <v>142</v>
      </c>
      <c r="E163" s="146" t="s">
        <v>207</v>
      </c>
      <c r="F163" s="147" t="s">
        <v>208</v>
      </c>
      <c r="G163" s="148" t="s">
        <v>195</v>
      </c>
      <c r="H163" s="149">
        <v>12.372999999999999</v>
      </c>
      <c r="I163" s="5"/>
      <c r="J163" s="167">
        <f t="shared" ref="J163:J169" si="0">ROUND(I163*H163,2)</f>
        <v>0</v>
      </c>
      <c r="K163" s="6"/>
      <c r="L163" s="4"/>
      <c r="M163" s="7" t="s">
        <v>1</v>
      </c>
      <c r="N163" s="123" t="s">
        <v>41</v>
      </c>
      <c r="P163" s="124">
        <f t="shared" ref="P163:P169" si="1">O163*H163</f>
        <v>0</v>
      </c>
      <c r="Q163" s="124">
        <v>0</v>
      </c>
      <c r="R163" s="124">
        <f t="shared" ref="R163:R169" si="2">Q163*H163</f>
        <v>0</v>
      </c>
      <c r="S163" s="124">
        <v>0</v>
      </c>
      <c r="T163" s="125">
        <f t="shared" ref="T163:T169" si="3">S163*H163</f>
        <v>0</v>
      </c>
      <c r="AR163" s="126" t="s">
        <v>146</v>
      </c>
      <c r="AT163" s="126" t="s">
        <v>142</v>
      </c>
      <c r="AU163" s="126" t="s">
        <v>147</v>
      </c>
      <c r="AY163" s="49" t="s">
        <v>140</v>
      </c>
      <c r="BE163" s="127">
        <f t="shared" ref="BE163:BE169" si="4">IF(N163="základná",J163,0)</f>
        <v>0</v>
      </c>
      <c r="BF163" s="127">
        <f t="shared" ref="BF163:BF169" si="5">IF(N163="znížená",J163,0)</f>
        <v>0</v>
      </c>
      <c r="BG163" s="127">
        <f t="shared" ref="BG163:BG169" si="6">IF(N163="zákl. prenesená",J163,0)</f>
        <v>0</v>
      </c>
      <c r="BH163" s="127">
        <f t="shared" ref="BH163:BH169" si="7">IF(N163="zníž. prenesená",J163,0)</f>
        <v>0</v>
      </c>
      <c r="BI163" s="127">
        <f t="shared" ref="BI163:BI169" si="8">IF(N163="nulová",J163,0)</f>
        <v>0</v>
      </c>
      <c r="BJ163" s="49" t="s">
        <v>147</v>
      </c>
      <c r="BK163" s="127">
        <f t="shared" ref="BK163:BK169" si="9">ROUND(I163*H163,2)</f>
        <v>0</v>
      </c>
      <c r="BL163" s="49" t="s">
        <v>146</v>
      </c>
      <c r="BM163" s="126" t="s">
        <v>209</v>
      </c>
    </row>
    <row r="164" spans="2:65" s="59" customFormat="1" ht="24.2" customHeight="1">
      <c r="B164" s="4"/>
      <c r="C164" s="145" t="s">
        <v>210</v>
      </c>
      <c r="D164" s="145" t="s">
        <v>142</v>
      </c>
      <c r="E164" s="146" t="s">
        <v>211</v>
      </c>
      <c r="F164" s="147" t="s">
        <v>212</v>
      </c>
      <c r="G164" s="148" t="s">
        <v>195</v>
      </c>
      <c r="H164" s="149">
        <v>12.372999999999999</v>
      </c>
      <c r="I164" s="5"/>
      <c r="J164" s="167">
        <f t="shared" si="0"/>
        <v>0</v>
      </c>
      <c r="K164" s="6"/>
      <c r="L164" s="4"/>
      <c r="M164" s="7" t="s">
        <v>1</v>
      </c>
      <c r="N164" s="123" t="s">
        <v>41</v>
      </c>
      <c r="P164" s="124">
        <f t="shared" si="1"/>
        <v>0</v>
      </c>
      <c r="Q164" s="124">
        <v>0</v>
      </c>
      <c r="R164" s="124">
        <f t="shared" si="2"/>
        <v>0</v>
      </c>
      <c r="S164" s="124">
        <v>0</v>
      </c>
      <c r="T164" s="125">
        <f t="shared" si="3"/>
        <v>0</v>
      </c>
      <c r="AR164" s="126" t="s">
        <v>146</v>
      </c>
      <c r="AT164" s="126" t="s">
        <v>142</v>
      </c>
      <c r="AU164" s="126" t="s">
        <v>147</v>
      </c>
      <c r="AY164" s="49" t="s">
        <v>140</v>
      </c>
      <c r="BE164" s="127">
        <f t="shared" si="4"/>
        <v>0</v>
      </c>
      <c r="BF164" s="127">
        <f t="shared" si="5"/>
        <v>0</v>
      </c>
      <c r="BG164" s="127">
        <f t="shared" si="6"/>
        <v>0</v>
      </c>
      <c r="BH164" s="127">
        <f t="shared" si="7"/>
        <v>0</v>
      </c>
      <c r="BI164" s="127">
        <f t="shared" si="8"/>
        <v>0</v>
      </c>
      <c r="BJ164" s="49" t="s">
        <v>147</v>
      </c>
      <c r="BK164" s="127">
        <f t="shared" si="9"/>
        <v>0</v>
      </c>
      <c r="BL164" s="49" t="s">
        <v>146</v>
      </c>
      <c r="BM164" s="126" t="s">
        <v>213</v>
      </c>
    </row>
    <row r="165" spans="2:65" s="59" customFormat="1" ht="24.2" customHeight="1">
      <c r="B165" s="4"/>
      <c r="C165" s="145" t="s">
        <v>214</v>
      </c>
      <c r="D165" s="145" t="s">
        <v>142</v>
      </c>
      <c r="E165" s="146" t="s">
        <v>215</v>
      </c>
      <c r="F165" s="147" t="s">
        <v>216</v>
      </c>
      <c r="G165" s="148" t="s">
        <v>195</v>
      </c>
      <c r="H165" s="149">
        <v>4.0069999999999997</v>
      </c>
      <c r="I165" s="5"/>
      <c r="J165" s="167">
        <f t="shared" si="0"/>
        <v>0</v>
      </c>
      <c r="K165" s="6"/>
      <c r="L165" s="4"/>
      <c r="M165" s="7" t="s">
        <v>1</v>
      </c>
      <c r="N165" s="123" t="s">
        <v>41</v>
      </c>
      <c r="P165" s="124">
        <f t="shared" si="1"/>
        <v>0</v>
      </c>
      <c r="Q165" s="124">
        <v>0</v>
      </c>
      <c r="R165" s="124">
        <f t="shared" si="2"/>
        <v>0</v>
      </c>
      <c r="S165" s="124">
        <v>0</v>
      </c>
      <c r="T165" s="125">
        <f t="shared" si="3"/>
        <v>0</v>
      </c>
      <c r="AR165" s="126" t="s">
        <v>146</v>
      </c>
      <c r="AT165" s="126" t="s">
        <v>142</v>
      </c>
      <c r="AU165" s="126" t="s">
        <v>147</v>
      </c>
      <c r="AY165" s="49" t="s">
        <v>140</v>
      </c>
      <c r="BE165" s="127">
        <f t="shared" si="4"/>
        <v>0</v>
      </c>
      <c r="BF165" s="127">
        <f t="shared" si="5"/>
        <v>0</v>
      </c>
      <c r="BG165" s="127">
        <f t="shared" si="6"/>
        <v>0</v>
      </c>
      <c r="BH165" s="127">
        <f t="shared" si="7"/>
        <v>0</v>
      </c>
      <c r="BI165" s="127">
        <f t="shared" si="8"/>
        <v>0</v>
      </c>
      <c r="BJ165" s="49" t="s">
        <v>147</v>
      </c>
      <c r="BK165" s="127">
        <f t="shared" si="9"/>
        <v>0</v>
      </c>
      <c r="BL165" s="49" t="s">
        <v>146</v>
      </c>
      <c r="BM165" s="126" t="s">
        <v>217</v>
      </c>
    </row>
    <row r="166" spans="2:65" s="59" customFormat="1" ht="33" customHeight="1">
      <c r="B166" s="4"/>
      <c r="C166" s="145" t="s">
        <v>218</v>
      </c>
      <c r="D166" s="145" t="s">
        <v>142</v>
      </c>
      <c r="E166" s="146" t="s">
        <v>219</v>
      </c>
      <c r="F166" s="147" t="s">
        <v>220</v>
      </c>
      <c r="G166" s="148" t="s">
        <v>195</v>
      </c>
      <c r="H166" s="149">
        <v>6.399</v>
      </c>
      <c r="I166" s="5"/>
      <c r="J166" s="167">
        <f t="shared" si="0"/>
        <v>0</v>
      </c>
      <c r="K166" s="6"/>
      <c r="L166" s="4"/>
      <c r="M166" s="7" t="s">
        <v>1</v>
      </c>
      <c r="N166" s="123" t="s">
        <v>41</v>
      </c>
      <c r="P166" s="124">
        <f t="shared" si="1"/>
        <v>0</v>
      </c>
      <c r="Q166" s="124">
        <v>0</v>
      </c>
      <c r="R166" s="124">
        <f t="shared" si="2"/>
        <v>0</v>
      </c>
      <c r="S166" s="124">
        <v>0</v>
      </c>
      <c r="T166" s="125">
        <f t="shared" si="3"/>
        <v>0</v>
      </c>
      <c r="AR166" s="126" t="s">
        <v>146</v>
      </c>
      <c r="AT166" s="126" t="s">
        <v>142</v>
      </c>
      <c r="AU166" s="126" t="s">
        <v>147</v>
      </c>
      <c r="AY166" s="49" t="s">
        <v>140</v>
      </c>
      <c r="BE166" s="127">
        <f t="shared" si="4"/>
        <v>0</v>
      </c>
      <c r="BF166" s="127">
        <f t="shared" si="5"/>
        <v>0</v>
      </c>
      <c r="BG166" s="127">
        <f t="shared" si="6"/>
        <v>0</v>
      </c>
      <c r="BH166" s="127">
        <f t="shared" si="7"/>
        <v>0</v>
      </c>
      <c r="BI166" s="127">
        <f t="shared" si="8"/>
        <v>0</v>
      </c>
      <c r="BJ166" s="49" t="s">
        <v>147</v>
      </c>
      <c r="BK166" s="127">
        <f t="shared" si="9"/>
        <v>0</v>
      </c>
      <c r="BL166" s="49" t="s">
        <v>146</v>
      </c>
      <c r="BM166" s="126" t="s">
        <v>221</v>
      </c>
    </row>
    <row r="167" spans="2:65" s="59" customFormat="1" ht="24.2" customHeight="1">
      <c r="B167" s="4"/>
      <c r="C167" s="145" t="s">
        <v>222</v>
      </c>
      <c r="D167" s="145" t="s">
        <v>142</v>
      </c>
      <c r="E167" s="146" t="s">
        <v>223</v>
      </c>
      <c r="F167" s="147" t="s">
        <v>224</v>
      </c>
      <c r="G167" s="148" t="s">
        <v>195</v>
      </c>
      <c r="H167" s="149">
        <v>1.4630000000000001</v>
      </c>
      <c r="I167" s="5"/>
      <c r="J167" s="167">
        <f t="shared" si="0"/>
        <v>0</v>
      </c>
      <c r="K167" s="6"/>
      <c r="L167" s="4"/>
      <c r="M167" s="7" t="s">
        <v>1</v>
      </c>
      <c r="N167" s="123" t="s">
        <v>41</v>
      </c>
      <c r="P167" s="124">
        <f t="shared" si="1"/>
        <v>0</v>
      </c>
      <c r="Q167" s="124">
        <v>0</v>
      </c>
      <c r="R167" s="124">
        <f t="shared" si="2"/>
        <v>0</v>
      </c>
      <c r="S167" s="124">
        <v>0</v>
      </c>
      <c r="T167" s="125">
        <f t="shared" si="3"/>
        <v>0</v>
      </c>
      <c r="AR167" s="126" t="s">
        <v>146</v>
      </c>
      <c r="AT167" s="126" t="s">
        <v>142</v>
      </c>
      <c r="AU167" s="126" t="s">
        <v>147</v>
      </c>
      <c r="AY167" s="49" t="s">
        <v>140</v>
      </c>
      <c r="BE167" s="127">
        <f t="shared" si="4"/>
        <v>0</v>
      </c>
      <c r="BF167" s="127">
        <f t="shared" si="5"/>
        <v>0</v>
      </c>
      <c r="BG167" s="127">
        <f t="shared" si="6"/>
        <v>0</v>
      </c>
      <c r="BH167" s="127">
        <f t="shared" si="7"/>
        <v>0</v>
      </c>
      <c r="BI167" s="127">
        <f t="shared" si="8"/>
        <v>0</v>
      </c>
      <c r="BJ167" s="49" t="s">
        <v>147</v>
      </c>
      <c r="BK167" s="127">
        <f t="shared" si="9"/>
        <v>0</v>
      </c>
      <c r="BL167" s="49" t="s">
        <v>146</v>
      </c>
      <c r="BM167" s="126" t="s">
        <v>225</v>
      </c>
    </row>
    <row r="168" spans="2:65" s="59" customFormat="1" ht="24.2" customHeight="1">
      <c r="B168" s="4"/>
      <c r="C168" s="145" t="s">
        <v>226</v>
      </c>
      <c r="D168" s="145" t="s">
        <v>142</v>
      </c>
      <c r="E168" s="146" t="s">
        <v>227</v>
      </c>
      <c r="F168" s="147" t="s">
        <v>228</v>
      </c>
      <c r="G168" s="148" t="s">
        <v>195</v>
      </c>
      <c r="H168" s="149">
        <v>0.503</v>
      </c>
      <c r="I168" s="5"/>
      <c r="J168" s="167">
        <f t="shared" si="0"/>
        <v>0</v>
      </c>
      <c r="K168" s="6"/>
      <c r="L168" s="4"/>
      <c r="M168" s="7" t="s">
        <v>1</v>
      </c>
      <c r="N168" s="123" t="s">
        <v>41</v>
      </c>
      <c r="P168" s="124">
        <f t="shared" si="1"/>
        <v>0</v>
      </c>
      <c r="Q168" s="124">
        <v>0</v>
      </c>
      <c r="R168" s="124">
        <f t="shared" si="2"/>
        <v>0</v>
      </c>
      <c r="S168" s="124">
        <v>0</v>
      </c>
      <c r="T168" s="125">
        <f t="shared" si="3"/>
        <v>0</v>
      </c>
      <c r="AR168" s="126" t="s">
        <v>146</v>
      </c>
      <c r="AT168" s="126" t="s">
        <v>142</v>
      </c>
      <c r="AU168" s="126" t="s">
        <v>147</v>
      </c>
      <c r="AY168" s="49" t="s">
        <v>140</v>
      </c>
      <c r="BE168" s="127">
        <f t="shared" si="4"/>
        <v>0</v>
      </c>
      <c r="BF168" s="127">
        <f t="shared" si="5"/>
        <v>0</v>
      </c>
      <c r="BG168" s="127">
        <f t="shared" si="6"/>
        <v>0</v>
      </c>
      <c r="BH168" s="127">
        <f t="shared" si="7"/>
        <v>0</v>
      </c>
      <c r="BI168" s="127">
        <f t="shared" si="8"/>
        <v>0</v>
      </c>
      <c r="BJ168" s="49" t="s">
        <v>147</v>
      </c>
      <c r="BK168" s="127">
        <f t="shared" si="9"/>
        <v>0</v>
      </c>
      <c r="BL168" s="49" t="s">
        <v>146</v>
      </c>
      <c r="BM168" s="126" t="s">
        <v>229</v>
      </c>
    </row>
    <row r="169" spans="2:65" s="59" customFormat="1" ht="33" customHeight="1">
      <c r="B169" s="4"/>
      <c r="C169" s="145" t="s">
        <v>230</v>
      </c>
      <c r="D169" s="145" t="s">
        <v>142</v>
      </c>
      <c r="E169" s="146" t="s">
        <v>231</v>
      </c>
      <c r="F169" s="147" t="s">
        <v>232</v>
      </c>
      <c r="G169" s="148" t="s">
        <v>233</v>
      </c>
      <c r="H169" s="149">
        <v>0.81299999999999994</v>
      </c>
      <c r="I169" s="5"/>
      <c r="J169" s="167">
        <f t="shared" si="0"/>
        <v>0</v>
      </c>
      <c r="K169" s="6"/>
      <c r="L169" s="4"/>
      <c r="M169" s="7" t="s">
        <v>1</v>
      </c>
      <c r="N169" s="123" t="s">
        <v>41</v>
      </c>
      <c r="P169" s="124">
        <f t="shared" si="1"/>
        <v>0</v>
      </c>
      <c r="Q169" s="124">
        <v>9.0328000000000001E-4</v>
      </c>
      <c r="R169" s="124">
        <f t="shared" si="2"/>
        <v>7.3436664000000001E-4</v>
      </c>
      <c r="S169" s="124">
        <v>1.8</v>
      </c>
      <c r="T169" s="125">
        <f t="shared" si="3"/>
        <v>1.4634</v>
      </c>
      <c r="AR169" s="126" t="s">
        <v>146</v>
      </c>
      <c r="AT169" s="126" t="s">
        <v>142</v>
      </c>
      <c r="AU169" s="126" t="s">
        <v>147</v>
      </c>
      <c r="AY169" s="49" t="s">
        <v>140</v>
      </c>
      <c r="BE169" s="127">
        <f t="shared" si="4"/>
        <v>0</v>
      </c>
      <c r="BF169" s="127">
        <f t="shared" si="5"/>
        <v>0</v>
      </c>
      <c r="BG169" s="127">
        <f t="shared" si="6"/>
        <v>0</v>
      </c>
      <c r="BH169" s="127">
        <f t="shared" si="7"/>
        <v>0</v>
      </c>
      <c r="BI169" s="127">
        <f t="shared" si="8"/>
        <v>0</v>
      </c>
      <c r="BJ169" s="49" t="s">
        <v>147</v>
      </c>
      <c r="BK169" s="127">
        <f t="shared" si="9"/>
        <v>0</v>
      </c>
      <c r="BL169" s="49" t="s">
        <v>146</v>
      </c>
      <c r="BM169" s="126" t="s">
        <v>234</v>
      </c>
    </row>
    <row r="170" spans="2:65" s="11" customFormat="1">
      <c r="B170" s="128"/>
      <c r="C170" s="150"/>
      <c r="D170" s="151" t="s">
        <v>166</v>
      </c>
      <c r="E170" s="152" t="s">
        <v>1</v>
      </c>
      <c r="F170" s="153" t="s">
        <v>235</v>
      </c>
      <c r="G170" s="150"/>
      <c r="H170" s="154">
        <v>0.81299999999999994</v>
      </c>
      <c r="J170" s="150"/>
      <c r="L170" s="128"/>
      <c r="M170" s="130"/>
      <c r="T170" s="131"/>
      <c r="AT170" s="129" t="s">
        <v>166</v>
      </c>
      <c r="AU170" s="129" t="s">
        <v>147</v>
      </c>
      <c r="AV170" s="11" t="s">
        <v>147</v>
      </c>
      <c r="AW170" s="11" t="s">
        <v>31</v>
      </c>
      <c r="AX170" s="11" t="s">
        <v>75</v>
      </c>
      <c r="AY170" s="129" t="s">
        <v>140</v>
      </c>
    </row>
    <row r="171" spans="2:65" s="12" customFormat="1">
      <c r="B171" s="132"/>
      <c r="C171" s="155"/>
      <c r="D171" s="151" t="s">
        <v>166</v>
      </c>
      <c r="E171" s="156" t="s">
        <v>1</v>
      </c>
      <c r="F171" s="157" t="s">
        <v>168</v>
      </c>
      <c r="G171" s="155"/>
      <c r="H171" s="158">
        <v>0.81299999999999994</v>
      </c>
      <c r="J171" s="155"/>
      <c r="L171" s="132"/>
      <c r="M171" s="134"/>
      <c r="T171" s="135"/>
      <c r="AT171" s="133" t="s">
        <v>166</v>
      </c>
      <c r="AU171" s="133" t="s">
        <v>147</v>
      </c>
      <c r="AV171" s="12" t="s">
        <v>146</v>
      </c>
      <c r="AW171" s="12" t="s">
        <v>31</v>
      </c>
      <c r="AX171" s="12" t="s">
        <v>83</v>
      </c>
      <c r="AY171" s="133" t="s">
        <v>140</v>
      </c>
    </row>
    <row r="172" spans="2:65" s="3" customFormat="1" ht="22.9" customHeight="1">
      <c r="B172" s="116"/>
      <c r="C172" s="141"/>
      <c r="D172" s="142" t="s">
        <v>74</v>
      </c>
      <c r="E172" s="144" t="s">
        <v>236</v>
      </c>
      <c r="F172" s="144" t="s">
        <v>237</v>
      </c>
      <c r="G172" s="141"/>
      <c r="H172" s="141"/>
      <c r="J172" s="166">
        <f>BK172</f>
        <v>0</v>
      </c>
      <c r="L172" s="116"/>
      <c r="M172" s="118"/>
      <c r="P172" s="119">
        <f>P173</f>
        <v>0</v>
      </c>
      <c r="R172" s="119">
        <f>R173</f>
        <v>0</v>
      </c>
      <c r="T172" s="120">
        <f>T173</f>
        <v>0</v>
      </c>
      <c r="AR172" s="117" t="s">
        <v>83</v>
      </c>
      <c r="AT172" s="121" t="s">
        <v>74</v>
      </c>
      <c r="AU172" s="121" t="s">
        <v>83</v>
      </c>
      <c r="AY172" s="117" t="s">
        <v>140</v>
      </c>
      <c r="BK172" s="122">
        <f>BK173</f>
        <v>0</v>
      </c>
    </row>
    <row r="173" spans="2:65" s="59" customFormat="1" ht="24.2" customHeight="1">
      <c r="B173" s="4"/>
      <c r="C173" s="145" t="s">
        <v>238</v>
      </c>
      <c r="D173" s="145" t="s">
        <v>142</v>
      </c>
      <c r="E173" s="146" t="s">
        <v>239</v>
      </c>
      <c r="F173" s="147" t="s">
        <v>240</v>
      </c>
      <c r="G173" s="148" t="s">
        <v>195</v>
      </c>
      <c r="H173" s="149">
        <v>13.042999999999999</v>
      </c>
      <c r="I173" s="5"/>
      <c r="J173" s="167">
        <f>ROUND(I173*H173,2)</f>
        <v>0</v>
      </c>
      <c r="K173" s="6"/>
      <c r="L173" s="4"/>
      <c r="M173" s="7" t="s">
        <v>1</v>
      </c>
      <c r="N173" s="123" t="s">
        <v>41</v>
      </c>
      <c r="P173" s="124">
        <f>O173*H173</f>
        <v>0</v>
      </c>
      <c r="Q173" s="124">
        <v>0</v>
      </c>
      <c r="R173" s="124">
        <f>Q173*H173</f>
        <v>0</v>
      </c>
      <c r="S173" s="124">
        <v>0</v>
      </c>
      <c r="T173" s="125">
        <f>S173*H173</f>
        <v>0</v>
      </c>
      <c r="AR173" s="126" t="s">
        <v>146</v>
      </c>
      <c r="AT173" s="126" t="s">
        <v>142</v>
      </c>
      <c r="AU173" s="126" t="s">
        <v>147</v>
      </c>
      <c r="AY173" s="49" t="s">
        <v>140</v>
      </c>
      <c r="BE173" s="127">
        <f>IF(N173="základná",J173,0)</f>
        <v>0</v>
      </c>
      <c r="BF173" s="127">
        <f>IF(N173="znížená",J173,0)</f>
        <v>0</v>
      </c>
      <c r="BG173" s="127">
        <f>IF(N173="zákl. prenesená",J173,0)</f>
        <v>0</v>
      </c>
      <c r="BH173" s="127">
        <f>IF(N173="zníž. prenesená",J173,0)</f>
        <v>0</v>
      </c>
      <c r="BI173" s="127">
        <f>IF(N173="nulová",J173,0)</f>
        <v>0</v>
      </c>
      <c r="BJ173" s="49" t="s">
        <v>147</v>
      </c>
      <c r="BK173" s="127">
        <f>ROUND(I173*H173,2)</f>
        <v>0</v>
      </c>
      <c r="BL173" s="49" t="s">
        <v>146</v>
      </c>
      <c r="BM173" s="126" t="s">
        <v>241</v>
      </c>
    </row>
    <row r="174" spans="2:65" s="3" customFormat="1" ht="25.9" customHeight="1">
      <c r="B174" s="116"/>
      <c r="C174" s="141"/>
      <c r="D174" s="142" t="s">
        <v>74</v>
      </c>
      <c r="E174" s="143" t="s">
        <v>242</v>
      </c>
      <c r="F174" s="143" t="s">
        <v>243</v>
      </c>
      <c r="G174" s="141"/>
      <c r="H174" s="141"/>
      <c r="J174" s="165">
        <f>BK174</f>
        <v>0</v>
      </c>
      <c r="L174" s="116"/>
      <c r="M174" s="118"/>
      <c r="P174" s="119">
        <f>P175+P178+P237+P301+P312</f>
        <v>0</v>
      </c>
      <c r="R174" s="119">
        <f>R175+R178+R237+R301+R312</f>
        <v>13.382957812500004</v>
      </c>
      <c r="T174" s="120">
        <f>T175+T178+T237+T301+T312</f>
        <v>10.687667999999999</v>
      </c>
      <c r="AR174" s="117" t="s">
        <v>147</v>
      </c>
      <c r="AT174" s="121" t="s">
        <v>74</v>
      </c>
      <c r="AU174" s="121" t="s">
        <v>75</v>
      </c>
      <c r="AY174" s="117" t="s">
        <v>140</v>
      </c>
      <c r="BK174" s="122">
        <f>BK175+BK178+BK237+BK301+BK312</f>
        <v>0</v>
      </c>
    </row>
    <row r="175" spans="2:65" s="3" customFormat="1" ht="22.9" customHeight="1">
      <c r="B175" s="116"/>
      <c r="C175" s="141"/>
      <c r="D175" s="142" t="s">
        <v>74</v>
      </c>
      <c r="E175" s="144" t="s">
        <v>244</v>
      </c>
      <c r="F175" s="144" t="s">
        <v>245</v>
      </c>
      <c r="G175" s="141"/>
      <c r="H175" s="141"/>
      <c r="J175" s="166">
        <f>BK175</f>
        <v>0</v>
      </c>
      <c r="L175" s="116"/>
      <c r="M175" s="118"/>
      <c r="P175" s="119">
        <f>SUM(P176:P177)</f>
        <v>0</v>
      </c>
      <c r="R175" s="119">
        <f>SUM(R176:R177)</f>
        <v>3.4199999999999999E-3</v>
      </c>
      <c r="T175" s="120">
        <f>SUM(T176:T177)</f>
        <v>0</v>
      </c>
      <c r="AR175" s="117" t="s">
        <v>147</v>
      </c>
      <c r="AT175" s="121" t="s">
        <v>74</v>
      </c>
      <c r="AU175" s="121" t="s">
        <v>83</v>
      </c>
      <c r="AY175" s="117" t="s">
        <v>140</v>
      </c>
      <c r="BK175" s="122">
        <f>SUM(BK176:BK177)</f>
        <v>0</v>
      </c>
    </row>
    <row r="176" spans="2:65" s="59" customFormat="1" ht="16.5" customHeight="1">
      <c r="B176" s="4"/>
      <c r="C176" s="145" t="s">
        <v>7</v>
      </c>
      <c r="D176" s="145" t="s">
        <v>142</v>
      </c>
      <c r="E176" s="146" t="s">
        <v>246</v>
      </c>
      <c r="F176" s="147" t="s">
        <v>247</v>
      </c>
      <c r="G176" s="148" t="s">
        <v>145</v>
      </c>
      <c r="H176" s="149">
        <v>3</v>
      </c>
      <c r="I176" s="5"/>
      <c r="J176" s="167">
        <f>ROUND(I176*H176,2)</f>
        <v>0</v>
      </c>
      <c r="K176" s="6"/>
      <c r="L176" s="4"/>
      <c r="M176" s="7" t="s">
        <v>1</v>
      </c>
      <c r="N176" s="123" t="s">
        <v>41</v>
      </c>
      <c r="P176" s="124">
        <f>O176*H176</f>
        <v>0</v>
      </c>
      <c r="Q176" s="124">
        <v>1.14E-3</v>
      </c>
      <c r="R176" s="124">
        <f>Q176*H176</f>
        <v>3.4199999999999999E-3</v>
      </c>
      <c r="S176" s="124">
        <v>0</v>
      </c>
      <c r="T176" s="125">
        <f>S176*H176</f>
        <v>0</v>
      </c>
      <c r="AR176" s="126" t="s">
        <v>210</v>
      </c>
      <c r="AT176" s="126" t="s">
        <v>142</v>
      </c>
      <c r="AU176" s="126" t="s">
        <v>147</v>
      </c>
      <c r="AY176" s="49" t="s">
        <v>140</v>
      </c>
      <c r="BE176" s="127">
        <f>IF(N176="základná",J176,0)</f>
        <v>0</v>
      </c>
      <c r="BF176" s="127">
        <f>IF(N176="znížená",J176,0)</f>
        <v>0</v>
      </c>
      <c r="BG176" s="127">
        <f>IF(N176="zákl. prenesená",J176,0)</f>
        <v>0</v>
      </c>
      <c r="BH176" s="127">
        <f>IF(N176="zníž. prenesená",J176,0)</f>
        <v>0</v>
      </c>
      <c r="BI176" s="127">
        <f>IF(N176="nulová",J176,0)</f>
        <v>0</v>
      </c>
      <c r="BJ176" s="49" t="s">
        <v>147</v>
      </c>
      <c r="BK176" s="127">
        <f>ROUND(I176*H176,2)</f>
        <v>0</v>
      </c>
      <c r="BL176" s="49" t="s">
        <v>210</v>
      </c>
      <c r="BM176" s="126" t="s">
        <v>248</v>
      </c>
    </row>
    <row r="177" spans="2:65" s="59" customFormat="1" ht="24.2" customHeight="1">
      <c r="B177" s="4"/>
      <c r="C177" s="145" t="s">
        <v>249</v>
      </c>
      <c r="D177" s="145" t="s">
        <v>142</v>
      </c>
      <c r="E177" s="146" t="s">
        <v>250</v>
      </c>
      <c r="F177" s="147" t="s">
        <v>251</v>
      </c>
      <c r="G177" s="148" t="s">
        <v>252</v>
      </c>
      <c r="H177" s="13"/>
      <c r="I177" s="5"/>
      <c r="J177" s="167">
        <f>ROUND(I177*H177,2)</f>
        <v>0</v>
      </c>
      <c r="K177" s="6"/>
      <c r="L177" s="4"/>
      <c r="M177" s="7" t="s">
        <v>1</v>
      </c>
      <c r="N177" s="123" t="s">
        <v>41</v>
      </c>
      <c r="P177" s="124">
        <f>O177*H177</f>
        <v>0</v>
      </c>
      <c r="Q177" s="124">
        <v>0</v>
      </c>
      <c r="R177" s="124">
        <f>Q177*H177</f>
        <v>0</v>
      </c>
      <c r="S177" s="124">
        <v>0</v>
      </c>
      <c r="T177" s="125">
        <f>S177*H177</f>
        <v>0</v>
      </c>
      <c r="AR177" s="126" t="s">
        <v>210</v>
      </c>
      <c r="AT177" s="126" t="s">
        <v>142</v>
      </c>
      <c r="AU177" s="126" t="s">
        <v>147</v>
      </c>
      <c r="AY177" s="49" t="s">
        <v>140</v>
      </c>
      <c r="BE177" s="127">
        <f>IF(N177="základná",J177,0)</f>
        <v>0</v>
      </c>
      <c r="BF177" s="127">
        <f>IF(N177="znížená",J177,0)</f>
        <v>0</v>
      </c>
      <c r="BG177" s="127">
        <f>IF(N177="zákl. prenesená",J177,0)</f>
        <v>0</v>
      </c>
      <c r="BH177" s="127">
        <f>IF(N177="zníž. prenesená",J177,0)</f>
        <v>0</v>
      </c>
      <c r="BI177" s="127">
        <f>IF(N177="nulová",J177,0)</f>
        <v>0</v>
      </c>
      <c r="BJ177" s="49" t="s">
        <v>147</v>
      </c>
      <c r="BK177" s="127">
        <f>ROUND(I177*H177,2)</f>
        <v>0</v>
      </c>
      <c r="BL177" s="49" t="s">
        <v>210</v>
      </c>
      <c r="BM177" s="126" t="s">
        <v>253</v>
      </c>
    </row>
    <row r="178" spans="2:65" s="3" customFormat="1" ht="22.9" customHeight="1">
      <c r="B178" s="116"/>
      <c r="C178" s="141"/>
      <c r="D178" s="142" t="s">
        <v>74</v>
      </c>
      <c r="E178" s="144" t="s">
        <v>254</v>
      </c>
      <c r="F178" s="144" t="s">
        <v>255</v>
      </c>
      <c r="G178" s="141"/>
      <c r="H178" s="141"/>
      <c r="J178" s="166">
        <f>BK178</f>
        <v>0</v>
      </c>
      <c r="L178" s="116"/>
      <c r="M178" s="118"/>
      <c r="P178" s="119">
        <f>SUM(P179:P236)</f>
        <v>0</v>
      </c>
      <c r="R178" s="119">
        <f>SUM(R179:R236)</f>
        <v>10.537044918000003</v>
      </c>
      <c r="T178" s="120">
        <f>SUM(T179:T236)</f>
        <v>4.0070399999999999</v>
      </c>
      <c r="AR178" s="117" t="s">
        <v>147</v>
      </c>
      <c r="AT178" s="121" t="s">
        <v>74</v>
      </c>
      <c r="AU178" s="121" t="s">
        <v>83</v>
      </c>
      <c r="AY178" s="117" t="s">
        <v>140</v>
      </c>
      <c r="BK178" s="122">
        <f>SUM(BK179:BK236)</f>
        <v>0</v>
      </c>
    </row>
    <row r="179" spans="2:65" s="59" customFormat="1" ht="33" customHeight="1">
      <c r="B179" s="4"/>
      <c r="C179" s="145" t="s">
        <v>256</v>
      </c>
      <c r="D179" s="145" t="s">
        <v>142</v>
      </c>
      <c r="E179" s="146" t="s">
        <v>257</v>
      </c>
      <c r="F179" s="147" t="s">
        <v>258</v>
      </c>
      <c r="G179" s="148" t="s">
        <v>259</v>
      </c>
      <c r="H179" s="149">
        <v>284.39999999999998</v>
      </c>
      <c r="I179" s="5"/>
      <c r="J179" s="167">
        <f>ROUND(I179*H179,2)</f>
        <v>0</v>
      </c>
      <c r="K179" s="6"/>
      <c r="L179" s="4"/>
      <c r="M179" s="7" t="s">
        <v>1</v>
      </c>
      <c r="N179" s="123" t="s">
        <v>41</v>
      </c>
      <c r="P179" s="124">
        <f>O179*H179</f>
        <v>0</v>
      </c>
      <c r="Q179" s="124">
        <v>0</v>
      </c>
      <c r="R179" s="124">
        <f>Q179*H179</f>
        <v>0</v>
      </c>
      <c r="S179" s="124">
        <v>8.0000000000000002E-3</v>
      </c>
      <c r="T179" s="125">
        <f>S179*H179</f>
        <v>2.2751999999999999</v>
      </c>
      <c r="AR179" s="126" t="s">
        <v>210</v>
      </c>
      <c r="AT179" s="126" t="s">
        <v>142</v>
      </c>
      <c r="AU179" s="126" t="s">
        <v>147</v>
      </c>
      <c r="AY179" s="49" t="s">
        <v>140</v>
      </c>
      <c r="BE179" s="127">
        <f>IF(N179="základná",J179,0)</f>
        <v>0</v>
      </c>
      <c r="BF179" s="127">
        <f>IF(N179="znížená",J179,0)</f>
        <v>0</v>
      </c>
      <c r="BG179" s="127">
        <f>IF(N179="zákl. prenesená",J179,0)</f>
        <v>0</v>
      </c>
      <c r="BH179" s="127">
        <f>IF(N179="zníž. prenesená",J179,0)</f>
        <v>0</v>
      </c>
      <c r="BI179" s="127">
        <f>IF(N179="nulová",J179,0)</f>
        <v>0</v>
      </c>
      <c r="BJ179" s="49" t="s">
        <v>147</v>
      </c>
      <c r="BK179" s="127">
        <f>ROUND(I179*H179,2)</f>
        <v>0</v>
      </c>
      <c r="BL179" s="49" t="s">
        <v>210</v>
      </c>
      <c r="BM179" s="126" t="s">
        <v>260</v>
      </c>
    </row>
    <row r="180" spans="2:65" s="11" customFormat="1">
      <c r="B180" s="128"/>
      <c r="C180" s="150"/>
      <c r="D180" s="151" t="s">
        <v>166</v>
      </c>
      <c r="E180" s="152" t="s">
        <v>1</v>
      </c>
      <c r="F180" s="153" t="s">
        <v>261</v>
      </c>
      <c r="G180" s="150"/>
      <c r="H180" s="154">
        <v>284.39999999999998</v>
      </c>
      <c r="J180" s="150"/>
      <c r="L180" s="128"/>
      <c r="M180" s="130"/>
      <c r="T180" s="131"/>
      <c r="AT180" s="129" t="s">
        <v>166</v>
      </c>
      <c r="AU180" s="129" t="s">
        <v>147</v>
      </c>
      <c r="AV180" s="11" t="s">
        <v>147</v>
      </c>
      <c r="AW180" s="11" t="s">
        <v>31</v>
      </c>
      <c r="AX180" s="11" t="s">
        <v>75</v>
      </c>
      <c r="AY180" s="129" t="s">
        <v>140</v>
      </c>
    </row>
    <row r="181" spans="2:65" s="12" customFormat="1">
      <c r="B181" s="132"/>
      <c r="C181" s="155"/>
      <c r="D181" s="151" t="s">
        <v>166</v>
      </c>
      <c r="E181" s="156" t="s">
        <v>1</v>
      </c>
      <c r="F181" s="157" t="s">
        <v>168</v>
      </c>
      <c r="G181" s="155"/>
      <c r="H181" s="158">
        <v>284.39999999999998</v>
      </c>
      <c r="J181" s="155"/>
      <c r="L181" s="132"/>
      <c r="M181" s="134"/>
      <c r="T181" s="135"/>
      <c r="AT181" s="133" t="s">
        <v>166</v>
      </c>
      <c r="AU181" s="133" t="s">
        <v>147</v>
      </c>
      <c r="AV181" s="12" t="s">
        <v>146</v>
      </c>
      <c r="AW181" s="12" t="s">
        <v>31</v>
      </c>
      <c r="AX181" s="12" t="s">
        <v>83</v>
      </c>
      <c r="AY181" s="133" t="s">
        <v>140</v>
      </c>
    </row>
    <row r="182" spans="2:65" s="59" customFormat="1" ht="33" customHeight="1">
      <c r="B182" s="4"/>
      <c r="C182" s="145" t="s">
        <v>262</v>
      </c>
      <c r="D182" s="145" t="s">
        <v>142</v>
      </c>
      <c r="E182" s="146" t="s">
        <v>263</v>
      </c>
      <c r="F182" s="147" t="s">
        <v>264</v>
      </c>
      <c r="G182" s="148" t="s">
        <v>259</v>
      </c>
      <c r="H182" s="149">
        <v>545.1</v>
      </c>
      <c r="I182" s="5"/>
      <c r="J182" s="167">
        <f>ROUND(I182*H182,2)</f>
        <v>0</v>
      </c>
      <c r="K182" s="6"/>
      <c r="L182" s="4"/>
      <c r="M182" s="7" t="s">
        <v>1</v>
      </c>
      <c r="N182" s="123" t="s">
        <v>41</v>
      </c>
      <c r="P182" s="124">
        <f>O182*H182</f>
        <v>0</v>
      </c>
      <c r="Q182" s="124">
        <v>0</v>
      </c>
      <c r="R182" s="124">
        <f>Q182*H182</f>
        <v>0</v>
      </c>
      <c r="S182" s="124">
        <v>0</v>
      </c>
      <c r="T182" s="125">
        <f>S182*H182</f>
        <v>0</v>
      </c>
      <c r="AR182" s="126" t="s">
        <v>210</v>
      </c>
      <c r="AT182" s="126" t="s">
        <v>142</v>
      </c>
      <c r="AU182" s="126" t="s">
        <v>147</v>
      </c>
      <c r="AY182" s="49" t="s">
        <v>140</v>
      </c>
      <c r="BE182" s="127">
        <f>IF(N182="základná",J182,0)</f>
        <v>0</v>
      </c>
      <c r="BF182" s="127">
        <f>IF(N182="znížená",J182,0)</f>
        <v>0</v>
      </c>
      <c r="BG182" s="127">
        <f>IF(N182="zákl. prenesená",J182,0)</f>
        <v>0</v>
      </c>
      <c r="BH182" s="127">
        <f>IF(N182="zníž. prenesená",J182,0)</f>
        <v>0</v>
      </c>
      <c r="BI182" s="127">
        <f>IF(N182="nulová",J182,0)</f>
        <v>0</v>
      </c>
      <c r="BJ182" s="49" t="s">
        <v>147</v>
      </c>
      <c r="BK182" s="127">
        <f>ROUND(I182*H182,2)</f>
        <v>0</v>
      </c>
      <c r="BL182" s="49" t="s">
        <v>210</v>
      </c>
      <c r="BM182" s="126" t="s">
        <v>265</v>
      </c>
    </row>
    <row r="183" spans="2:65" s="11" customFormat="1" ht="22.5">
      <c r="B183" s="128"/>
      <c r="C183" s="150"/>
      <c r="D183" s="151" t="s">
        <v>166</v>
      </c>
      <c r="E183" s="152" t="s">
        <v>1</v>
      </c>
      <c r="F183" s="153" t="s">
        <v>266</v>
      </c>
      <c r="G183" s="150"/>
      <c r="H183" s="154">
        <v>545.1</v>
      </c>
      <c r="J183" s="150"/>
      <c r="L183" s="128"/>
      <c r="M183" s="130"/>
      <c r="T183" s="131"/>
      <c r="AT183" s="129" t="s">
        <v>166</v>
      </c>
      <c r="AU183" s="129" t="s">
        <v>147</v>
      </c>
      <c r="AV183" s="11" t="s">
        <v>147</v>
      </c>
      <c r="AW183" s="11" t="s">
        <v>31</v>
      </c>
      <c r="AX183" s="11" t="s">
        <v>75</v>
      </c>
      <c r="AY183" s="129" t="s">
        <v>140</v>
      </c>
    </row>
    <row r="184" spans="2:65" s="12" customFormat="1">
      <c r="B184" s="132"/>
      <c r="C184" s="155"/>
      <c r="D184" s="151" t="s">
        <v>166</v>
      </c>
      <c r="E184" s="156" t="s">
        <v>1</v>
      </c>
      <c r="F184" s="157" t="s">
        <v>168</v>
      </c>
      <c r="G184" s="155"/>
      <c r="H184" s="158">
        <v>545.1</v>
      </c>
      <c r="J184" s="155"/>
      <c r="L184" s="132"/>
      <c r="M184" s="134"/>
      <c r="T184" s="135"/>
      <c r="AT184" s="133" t="s">
        <v>166</v>
      </c>
      <c r="AU184" s="133" t="s">
        <v>147</v>
      </c>
      <c r="AV184" s="12" t="s">
        <v>146</v>
      </c>
      <c r="AW184" s="12" t="s">
        <v>31</v>
      </c>
      <c r="AX184" s="12" t="s">
        <v>83</v>
      </c>
      <c r="AY184" s="133" t="s">
        <v>140</v>
      </c>
    </row>
    <row r="185" spans="2:65" s="59" customFormat="1" ht="24.2" customHeight="1">
      <c r="B185" s="4"/>
      <c r="C185" s="159" t="s">
        <v>267</v>
      </c>
      <c r="D185" s="159" t="s">
        <v>149</v>
      </c>
      <c r="E185" s="160" t="s">
        <v>268</v>
      </c>
      <c r="F185" s="161" t="s">
        <v>269</v>
      </c>
      <c r="G185" s="162" t="s">
        <v>233</v>
      </c>
      <c r="H185" s="163">
        <v>8.2409999999999997</v>
      </c>
      <c r="I185" s="8"/>
      <c r="J185" s="168">
        <f>ROUND(I185*H185,2)</f>
        <v>0</v>
      </c>
      <c r="K185" s="9"/>
      <c r="L185" s="136"/>
      <c r="M185" s="10" t="s">
        <v>1</v>
      </c>
      <c r="N185" s="137" t="s">
        <v>41</v>
      </c>
      <c r="P185" s="124">
        <f>O185*H185</f>
        <v>0</v>
      </c>
      <c r="Q185" s="124">
        <v>0.55000000000000004</v>
      </c>
      <c r="R185" s="124">
        <f>Q185*H185</f>
        <v>4.5325500000000005</v>
      </c>
      <c r="S185" s="124">
        <v>0</v>
      </c>
      <c r="T185" s="125">
        <f>S185*H185</f>
        <v>0</v>
      </c>
      <c r="AR185" s="126" t="s">
        <v>270</v>
      </c>
      <c r="AT185" s="126" t="s">
        <v>149</v>
      </c>
      <c r="AU185" s="126" t="s">
        <v>147</v>
      </c>
      <c r="AY185" s="49" t="s">
        <v>140</v>
      </c>
      <c r="BE185" s="127">
        <f>IF(N185="základná",J185,0)</f>
        <v>0</v>
      </c>
      <c r="BF185" s="127">
        <f>IF(N185="znížená",J185,0)</f>
        <v>0</v>
      </c>
      <c r="BG185" s="127">
        <f>IF(N185="zákl. prenesená",J185,0)</f>
        <v>0</v>
      </c>
      <c r="BH185" s="127">
        <f>IF(N185="zníž. prenesená",J185,0)</f>
        <v>0</v>
      </c>
      <c r="BI185" s="127">
        <f>IF(N185="nulová",J185,0)</f>
        <v>0</v>
      </c>
      <c r="BJ185" s="49" t="s">
        <v>147</v>
      </c>
      <c r="BK185" s="127">
        <f>ROUND(I185*H185,2)</f>
        <v>0</v>
      </c>
      <c r="BL185" s="49" t="s">
        <v>210</v>
      </c>
      <c r="BM185" s="126" t="s">
        <v>271</v>
      </c>
    </row>
    <row r="186" spans="2:65" s="11" customFormat="1" ht="22.5">
      <c r="B186" s="128"/>
      <c r="C186" s="150"/>
      <c r="D186" s="151" t="s">
        <v>166</v>
      </c>
      <c r="E186" s="152" t="s">
        <v>1</v>
      </c>
      <c r="F186" s="153" t="s">
        <v>272</v>
      </c>
      <c r="G186" s="150"/>
      <c r="H186" s="154">
        <v>7.8490000000000002</v>
      </c>
      <c r="J186" s="150"/>
      <c r="L186" s="128"/>
      <c r="M186" s="130"/>
      <c r="T186" s="131"/>
      <c r="AT186" s="129" t="s">
        <v>166</v>
      </c>
      <c r="AU186" s="129" t="s">
        <v>147</v>
      </c>
      <c r="AV186" s="11" t="s">
        <v>147</v>
      </c>
      <c r="AW186" s="11" t="s">
        <v>31</v>
      </c>
      <c r="AX186" s="11" t="s">
        <v>75</v>
      </c>
      <c r="AY186" s="129" t="s">
        <v>140</v>
      </c>
    </row>
    <row r="187" spans="2:65" s="12" customFormat="1">
      <c r="B187" s="132"/>
      <c r="C187" s="155"/>
      <c r="D187" s="151" t="s">
        <v>166</v>
      </c>
      <c r="E187" s="156" t="s">
        <v>1</v>
      </c>
      <c r="F187" s="157" t="s">
        <v>168</v>
      </c>
      <c r="G187" s="155"/>
      <c r="H187" s="158">
        <v>7.8490000000000002</v>
      </c>
      <c r="J187" s="155"/>
      <c r="L187" s="132"/>
      <c r="M187" s="134"/>
      <c r="T187" s="135"/>
      <c r="AT187" s="133" t="s">
        <v>166</v>
      </c>
      <c r="AU187" s="133" t="s">
        <v>147</v>
      </c>
      <c r="AV187" s="12" t="s">
        <v>146</v>
      </c>
      <c r="AW187" s="12" t="s">
        <v>31</v>
      </c>
      <c r="AX187" s="12" t="s">
        <v>83</v>
      </c>
      <c r="AY187" s="133" t="s">
        <v>140</v>
      </c>
    </row>
    <row r="188" spans="2:65" s="11" customFormat="1">
      <c r="B188" s="128"/>
      <c r="C188" s="150"/>
      <c r="D188" s="151" t="s">
        <v>166</v>
      </c>
      <c r="E188" s="150"/>
      <c r="F188" s="153" t="s">
        <v>273</v>
      </c>
      <c r="G188" s="150"/>
      <c r="H188" s="154">
        <v>8.2409999999999997</v>
      </c>
      <c r="J188" s="150"/>
      <c r="L188" s="128"/>
      <c r="M188" s="130"/>
      <c r="T188" s="131"/>
      <c r="AT188" s="129" t="s">
        <v>166</v>
      </c>
      <c r="AU188" s="129" t="s">
        <v>147</v>
      </c>
      <c r="AV188" s="11" t="s">
        <v>147</v>
      </c>
      <c r="AW188" s="11" t="s">
        <v>3</v>
      </c>
      <c r="AX188" s="11" t="s">
        <v>83</v>
      </c>
      <c r="AY188" s="129" t="s">
        <v>140</v>
      </c>
    </row>
    <row r="189" spans="2:65" s="59" customFormat="1" ht="24.2" customHeight="1">
      <c r="B189" s="4"/>
      <c r="C189" s="145" t="s">
        <v>274</v>
      </c>
      <c r="D189" s="145" t="s">
        <v>142</v>
      </c>
      <c r="E189" s="146" t="s">
        <v>275</v>
      </c>
      <c r="F189" s="147" t="s">
        <v>276</v>
      </c>
      <c r="G189" s="148" t="s">
        <v>96</v>
      </c>
      <c r="H189" s="149">
        <v>272.55</v>
      </c>
      <c r="I189" s="5"/>
      <c r="J189" s="167">
        <f>ROUND(I189*H189,2)</f>
        <v>0</v>
      </c>
      <c r="K189" s="6"/>
      <c r="L189" s="4"/>
      <c r="M189" s="7" t="s">
        <v>1</v>
      </c>
      <c r="N189" s="123" t="s">
        <v>41</v>
      </c>
      <c r="P189" s="124">
        <f>O189*H189</f>
        <v>0</v>
      </c>
      <c r="Q189" s="124">
        <v>0</v>
      </c>
      <c r="R189" s="124">
        <f>Q189*H189</f>
        <v>0</v>
      </c>
      <c r="S189" s="124">
        <v>0</v>
      </c>
      <c r="T189" s="125">
        <f>S189*H189</f>
        <v>0</v>
      </c>
      <c r="AR189" s="126" t="s">
        <v>210</v>
      </c>
      <c r="AT189" s="126" t="s">
        <v>142</v>
      </c>
      <c r="AU189" s="126" t="s">
        <v>147</v>
      </c>
      <c r="AY189" s="49" t="s">
        <v>140</v>
      </c>
      <c r="BE189" s="127">
        <f>IF(N189="základná",J189,0)</f>
        <v>0</v>
      </c>
      <c r="BF189" s="127">
        <f>IF(N189="znížená",J189,0)</f>
        <v>0</v>
      </c>
      <c r="BG189" s="127">
        <f>IF(N189="zákl. prenesená",J189,0)</f>
        <v>0</v>
      </c>
      <c r="BH189" s="127">
        <f>IF(N189="zníž. prenesená",J189,0)</f>
        <v>0</v>
      </c>
      <c r="BI189" s="127">
        <f>IF(N189="nulová",J189,0)</f>
        <v>0</v>
      </c>
      <c r="BJ189" s="49" t="s">
        <v>147</v>
      </c>
      <c r="BK189" s="127">
        <f>ROUND(I189*H189,2)</f>
        <v>0</v>
      </c>
      <c r="BL189" s="49" t="s">
        <v>210</v>
      </c>
      <c r="BM189" s="126" t="s">
        <v>277</v>
      </c>
    </row>
    <row r="190" spans="2:65" s="11" customFormat="1">
      <c r="B190" s="128"/>
      <c r="C190" s="150"/>
      <c r="D190" s="151" t="s">
        <v>166</v>
      </c>
      <c r="E190" s="152" t="s">
        <v>1</v>
      </c>
      <c r="F190" s="153" t="s">
        <v>278</v>
      </c>
      <c r="G190" s="150"/>
      <c r="H190" s="154">
        <v>272.55</v>
      </c>
      <c r="J190" s="150"/>
      <c r="L190" s="128"/>
      <c r="M190" s="130"/>
      <c r="T190" s="131"/>
      <c r="AT190" s="129" t="s">
        <v>166</v>
      </c>
      <c r="AU190" s="129" t="s">
        <v>147</v>
      </c>
      <c r="AV190" s="11" t="s">
        <v>147</v>
      </c>
      <c r="AW190" s="11" t="s">
        <v>31</v>
      </c>
      <c r="AX190" s="11" t="s">
        <v>75</v>
      </c>
      <c r="AY190" s="129" t="s">
        <v>140</v>
      </c>
    </row>
    <row r="191" spans="2:65" s="12" customFormat="1">
      <c r="B191" s="132"/>
      <c r="C191" s="155"/>
      <c r="D191" s="151" t="s">
        <v>166</v>
      </c>
      <c r="E191" s="156" t="s">
        <v>1</v>
      </c>
      <c r="F191" s="157" t="s">
        <v>168</v>
      </c>
      <c r="G191" s="155"/>
      <c r="H191" s="158">
        <v>272.55</v>
      </c>
      <c r="J191" s="155"/>
      <c r="L191" s="132"/>
      <c r="M191" s="134"/>
      <c r="T191" s="135"/>
      <c r="AT191" s="133" t="s">
        <v>166</v>
      </c>
      <c r="AU191" s="133" t="s">
        <v>147</v>
      </c>
      <c r="AV191" s="12" t="s">
        <v>146</v>
      </c>
      <c r="AW191" s="12" t="s">
        <v>31</v>
      </c>
      <c r="AX191" s="12" t="s">
        <v>83</v>
      </c>
      <c r="AY191" s="133" t="s">
        <v>140</v>
      </c>
    </row>
    <row r="192" spans="2:65" s="59" customFormat="1" ht="24.2" customHeight="1">
      <c r="B192" s="4"/>
      <c r="C192" s="159" t="s">
        <v>279</v>
      </c>
      <c r="D192" s="159" t="s">
        <v>149</v>
      </c>
      <c r="E192" s="160" t="s">
        <v>280</v>
      </c>
      <c r="F192" s="161" t="s">
        <v>281</v>
      </c>
      <c r="G192" s="162" t="s">
        <v>233</v>
      </c>
      <c r="H192" s="163">
        <v>7.1950000000000003</v>
      </c>
      <c r="I192" s="8"/>
      <c r="J192" s="168">
        <f>ROUND(I192*H192,2)</f>
        <v>0</v>
      </c>
      <c r="K192" s="9"/>
      <c r="L192" s="136"/>
      <c r="M192" s="10" t="s">
        <v>1</v>
      </c>
      <c r="N192" s="137" t="s">
        <v>41</v>
      </c>
      <c r="P192" s="124">
        <f>O192*H192</f>
        <v>0</v>
      </c>
      <c r="Q192" s="124">
        <v>0.55000000000000004</v>
      </c>
      <c r="R192" s="124">
        <f>Q192*H192</f>
        <v>3.9572500000000006</v>
      </c>
      <c r="S192" s="124">
        <v>0</v>
      </c>
      <c r="T192" s="125">
        <f>S192*H192</f>
        <v>0</v>
      </c>
      <c r="AR192" s="126" t="s">
        <v>270</v>
      </c>
      <c r="AT192" s="126" t="s">
        <v>149</v>
      </c>
      <c r="AU192" s="126" t="s">
        <v>147</v>
      </c>
      <c r="AY192" s="49" t="s">
        <v>140</v>
      </c>
      <c r="BE192" s="127">
        <f>IF(N192="základná",J192,0)</f>
        <v>0</v>
      </c>
      <c r="BF192" s="127">
        <f>IF(N192="znížená",J192,0)</f>
        <v>0</v>
      </c>
      <c r="BG192" s="127">
        <f>IF(N192="zákl. prenesená",J192,0)</f>
        <v>0</v>
      </c>
      <c r="BH192" s="127">
        <f>IF(N192="zníž. prenesená",J192,0)</f>
        <v>0</v>
      </c>
      <c r="BI192" s="127">
        <f>IF(N192="nulová",J192,0)</f>
        <v>0</v>
      </c>
      <c r="BJ192" s="49" t="s">
        <v>147</v>
      </c>
      <c r="BK192" s="127">
        <f>ROUND(I192*H192,2)</f>
        <v>0</v>
      </c>
      <c r="BL192" s="49" t="s">
        <v>210</v>
      </c>
      <c r="BM192" s="126" t="s">
        <v>282</v>
      </c>
    </row>
    <row r="193" spans="2:65" s="11" customFormat="1">
      <c r="B193" s="128"/>
      <c r="C193" s="150"/>
      <c r="D193" s="151" t="s">
        <v>166</v>
      </c>
      <c r="E193" s="152" t="s">
        <v>1</v>
      </c>
      <c r="F193" s="153" t="s">
        <v>278</v>
      </c>
      <c r="G193" s="150"/>
      <c r="H193" s="154">
        <v>272.55</v>
      </c>
      <c r="J193" s="150"/>
      <c r="L193" s="128"/>
      <c r="M193" s="130"/>
      <c r="T193" s="131"/>
      <c r="AT193" s="129" t="s">
        <v>166</v>
      </c>
      <c r="AU193" s="129" t="s">
        <v>147</v>
      </c>
      <c r="AV193" s="11" t="s">
        <v>147</v>
      </c>
      <c r="AW193" s="11" t="s">
        <v>31</v>
      </c>
      <c r="AX193" s="11" t="s">
        <v>75</v>
      </c>
      <c r="AY193" s="129" t="s">
        <v>140</v>
      </c>
    </row>
    <row r="194" spans="2:65" s="12" customFormat="1">
      <c r="B194" s="132"/>
      <c r="C194" s="155"/>
      <c r="D194" s="151" t="s">
        <v>166</v>
      </c>
      <c r="E194" s="156" t="s">
        <v>1</v>
      </c>
      <c r="F194" s="157" t="s">
        <v>168</v>
      </c>
      <c r="G194" s="155"/>
      <c r="H194" s="158">
        <v>272.55</v>
      </c>
      <c r="J194" s="155"/>
      <c r="L194" s="132"/>
      <c r="M194" s="134"/>
      <c r="T194" s="135"/>
      <c r="AT194" s="133" t="s">
        <v>166</v>
      </c>
      <c r="AU194" s="133" t="s">
        <v>147</v>
      </c>
      <c r="AV194" s="12" t="s">
        <v>146</v>
      </c>
      <c r="AW194" s="12" t="s">
        <v>31</v>
      </c>
      <c r="AX194" s="12" t="s">
        <v>83</v>
      </c>
      <c r="AY194" s="133" t="s">
        <v>140</v>
      </c>
    </row>
    <row r="195" spans="2:65" s="11" customFormat="1">
      <c r="B195" s="128"/>
      <c r="C195" s="150"/>
      <c r="D195" s="151" t="s">
        <v>166</v>
      </c>
      <c r="E195" s="150"/>
      <c r="F195" s="153" t="s">
        <v>283</v>
      </c>
      <c r="G195" s="150"/>
      <c r="H195" s="154">
        <v>7.1950000000000003</v>
      </c>
      <c r="J195" s="150"/>
      <c r="L195" s="128"/>
      <c r="M195" s="130"/>
      <c r="T195" s="131"/>
      <c r="AT195" s="129" t="s">
        <v>166</v>
      </c>
      <c r="AU195" s="129" t="s">
        <v>147</v>
      </c>
      <c r="AV195" s="11" t="s">
        <v>147</v>
      </c>
      <c r="AW195" s="11" t="s">
        <v>3</v>
      </c>
      <c r="AX195" s="11" t="s">
        <v>83</v>
      </c>
      <c r="AY195" s="129" t="s">
        <v>140</v>
      </c>
    </row>
    <row r="196" spans="2:65" s="59" customFormat="1" ht="24.2" customHeight="1">
      <c r="B196" s="4"/>
      <c r="C196" s="145" t="s">
        <v>284</v>
      </c>
      <c r="D196" s="145" t="s">
        <v>142</v>
      </c>
      <c r="E196" s="146" t="s">
        <v>285</v>
      </c>
      <c r="F196" s="147" t="s">
        <v>286</v>
      </c>
      <c r="G196" s="148" t="s">
        <v>96</v>
      </c>
      <c r="H196" s="149">
        <v>42.66</v>
      </c>
      <c r="I196" s="5"/>
      <c r="J196" s="167">
        <f>ROUND(I196*H196,2)</f>
        <v>0</v>
      </c>
      <c r="K196" s="6"/>
      <c r="L196" s="4"/>
      <c r="M196" s="7" t="s">
        <v>1</v>
      </c>
      <c r="N196" s="123" t="s">
        <v>41</v>
      </c>
      <c r="P196" s="124">
        <f>O196*H196</f>
        <v>0</v>
      </c>
      <c r="Q196" s="124">
        <v>0</v>
      </c>
      <c r="R196" s="124">
        <f>Q196*H196</f>
        <v>0</v>
      </c>
      <c r="S196" s="124">
        <v>0</v>
      </c>
      <c r="T196" s="125">
        <f>S196*H196</f>
        <v>0</v>
      </c>
      <c r="AR196" s="126" t="s">
        <v>210</v>
      </c>
      <c r="AT196" s="126" t="s">
        <v>142</v>
      </c>
      <c r="AU196" s="126" t="s">
        <v>147</v>
      </c>
      <c r="AY196" s="49" t="s">
        <v>140</v>
      </c>
      <c r="BE196" s="127">
        <f>IF(N196="základná",J196,0)</f>
        <v>0</v>
      </c>
      <c r="BF196" s="127">
        <f>IF(N196="znížená",J196,0)</f>
        <v>0</v>
      </c>
      <c r="BG196" s="127">
        <f>IF(N196="zákl. prenesená",J196,0)</f>
        <v>0</v>
      </c>
      <c r="BH196" s="127">
        <f>IF(N196="zníž. prenesená",J196,0)</f>
        <v>0</v>
      </c>
      <c r="BI196" s="127">
        <f>IF(N196="nulová",J196,0)</f>
        <v>0</v>
      </c>
      <c r="BJ196" s="49" t="s">
        <v>147</v>
      </c>
      <c r="BK196" s="127">
        <f>ROUND(I196*H196,2)</f>
        <v>0</v>
      </c>
      <c r="BL196" s="49" t="s">
        <v>210</v>
      </c>
      <c r="BM196" s="126" t="s">
        <v>287</v>
      </c>
    </row>
    <row r="197" spans="2:65" s="11" customFormat="1">
      <c r="B197" s="128"/>
      <c r="C197" s="150"/>
      <c r="D197" s="151" t="s">
        <v>166</v>
      </c>
      <c r="E197" s="152" t="s">
        <v>1</v>
      </c>
      <c r="F197" s="153" t="s">
        <v>288</v>
      </c>
      <c r="G197" s="150"/>
      <c r="H197" s="154">
        <v>42.66</v>
      </c>
      <c r="J197" s="150"/>
      <c r="L197" s="128"/>
      <c r="M197" s="130"/>
      <c r="T197" s="131"/>
      <c r="AT197" s="129" t="s">
        <v>166</v>
      </c>
      <c r="AU197" s="129" t="s">
        <v>147</v>
      </c>
      <c r="AV197" s="11" t="s">
        <v>147</v>
      </c>
      <c r="AW197" s="11" t="s">
        <v>31</v>
      </c>
      <c r="AX197" s="11" t="s">
        <v>75</v>
      </c>
      <c r="AY197" s="129" t="s">
        <v>140</v>
      </c>
    </row>
    <row r="198" spans="2:65" s="12" customFormat="1">
      <c r="B198" s="132"/>
      <c r="C198" s="155"/>
      <c r="D198" s="151" t="s">
        <v>166</v>
      </c>
      <c r="E198" s="156" t="s">
        <v>1</v>
      </c>
      <c r="F198" s="157" t="s">
        <v>168</v>
      </c>
      <c r="G198" s="155"/>
      <c r="H198" s="158">
        <v>42.66</v>
      </c>
      <c r="J198" s="155"/>
      <c r="L198" s="132"/>
      <c r="M198" s="134"/>
      <c r="T198" s="135"/>
      <c r="AT198" s="133" t="s">
        <v>166</v>
      </c>
      <c r="AU198" s="133" t="s">
        <v>147</v>
      </c>
      <c r="AV198" s="12" t="s">
        <v>146</v>
      </c>
      <c r="AW198" s="12" t="s">
        <v>31</v>
      </c>
      <c r="AX198" s="12" t="s">
        <v>83</v>
      </c>
      <c r="AY198" s="133" t="s">
        <v>140</v>
      </c>
    </row>
    <row r="199" spans="2:65" s="59" customFormat="1" ht="24.2" customHeight="1">
      <c r="B199" s="4"/>
      <c r="C199" s="159" t="s">
        <v>289</v>
      </c>
      <c r="D199" s="159" t="s">
        <v>149</v>
      </c>
      <c r="E199" s="160" t="s">
        <v>290</v>
      </c>
      <c r="F199" s="161" t="s">
        <v>291</v>
      </c>
      <c r="G199" s="162" t="s">
        <v>233</v>
      </c>
      <c r="H199" s="163">
        <v>1.1259999999999999</v>
      </c>
      <c r="I199" s="8"/>
      <c r="J199" s="168">
        <f>ROUND(I199*H199,2)</f>
        <v>0</v>
      </c>
      <c r="K199" s="9"/>
      <c r="L199" s="136"/>
      <c r="M199" s="10" t="s">
        <v>1</v>
      </c>
      <c r="N199" s="137" t="s">
        <v>41</v>
      </c>
      <c r="P199" s="124">
        <f>O199*H199</f>
        <v>0</v>
      </c>
      <c r="Q199" s="124">
        <v>0.55000000000000004</v>
      </c>
      <c r="R199" s="124">
        <f>Q199*H199</f>
        <v>0.61929999999999996</v>
      </c>
      <c r="S199" s="124">
        <v>0</v>
      </c>
      <c r="T199" s="125">
        <f>S199*H199</f>
        <v>0</v>
      </c>
      <c r="AR199" s="126" t="s">
        <v>270</v>
      </c>
      <c r="AT199" s="126" t="s">
        <v>149</v>
      </c>
      <c r="AU199" s="126" t="s">
        <v>147</v>
      </c>
      <c r="AY199" s="49" t="s">
        <v>140</v>
      </c>
      <c r="BE199" s="127">
        <f>IF(N199="základná",J199,0)</f>
        <v>0</v>
      </c>
      <c r="BF199" s="127">
        <f>IF(N199="znížená",J199,0)</f>
        <v>0</v>
      </c>
      <c r="BG199" s="127">
        <f>IF(N199="zákl. prenesená",J199,0)</f>
        <v>0</v>
      </c>
      <c r="BH199" s="127">
        <f>IF(N199="zníž. prenesená",J199,0)</f>
        <v>0</v>
      </c>
      <c r="BI199" s="127">
        <f>IF(N199="nulová",J199,0)</f>
        <v>0</v>
      </c>
      <c r="BJ199" s="49" t="s">
        <v>147</v>
      </c>
      <c r="BK199" s="127">
        <f>ROUND(I199*H199,2)</f>
        <v>0</v>
      </c>
      <c r="BL199" s="49" t="s">
        <v>210</v>
      </c>
      <c r="BM199" s="126" t="s">
        <v>292</v>
      </c>
    </row>
    <row r="200" spans="2:65" s="11" customFormat="1">
      <c r="B200" s="128"/>
      <c r="C200" s="150"/>
      <c r="D200" s="151" t="s">
        <v>166</v>
      </c>
      <c r="E200" s="152" t="s">
        <v>1</v>
      </c>
      <c r="F200" s="153" t="s">
        <v>288</v>
      </c>
      <c r="G200" s="150"/>
      <c r="H200" s="154">
        <v>42.66</v>
      </c>
      <c r="J200" s="150"/>
      <c r="L200" s="128"/>
      <c r="M200" s="130"/>
      <c r="T200" s="131"/>
      <c r="AT200" s="129" t="s">
        <v>166</v>
      </c>
      <c r="AU200" s="129" t="s">
        <v>147</v>
      </c>
      <c r="AV200" s="11" t="s">
        <v>147</v>
      </c>
      <c r="AW200" s="11" t="s">
        <v>31</v>
      </c>
      <c r="AX200" s="11" t="s">
        <v>75</v>
      </c>
      <c r="AY200" s="129" t="s">
        <v>140</v>
      </c>
    </row>
    <row r="201" spans="2:65" s="12" customFormat="1">
      <c r="B201" s="132"/>
      <c r="C201" s="155"/>
      <c r="D201" s="151" t="s">
        <v>166</v>
      </c>
      <c r="E201" s="156" t="s">
        <v>1</v>
      </c>
      <c r="F201" s="157" t="s">
        <v>168</v>
      </c>
      <c r="G201" s="155"/>
      <c r="H201" s="158">
        <v>42.66</v>
      </c>
      <c r="J201" s="155"/>
      <c r="L201" s="132"/>
      <c r="M201" s="134"/>
      <c r="T201" s="135"/>
      <c r="AT201" s="133" t="s">
        <v>166</v>
      </c>
      <c r="AU201" s="133" t="s">
        <v>147</v>
      </c>
      <c r="AV201" s="12" t="s">
        <v>146</v>
      </c>
      <c r="AW201" s="12" t="s">
        <v>31</v>
      </c>
      <c r="AX201" s="12" t="s">
        <v>83</v>
      </c>
      <c r="AY201" s="133" t="s">
        <v>140</v>
      </c>
    </row>
    <row r="202" spans="2:65" s="11" customFormat="1">
      <c r="B202" s="128"/>
      <c r="C202" s="150"/>
      <c r="D202" s="151" t="s">
        <v>166</v>
      </c>
      <c r="E202" s="150"/>
      <c r="F202" s="153" t="s">
        <v>293</v>
      </c>
      <c r="G202" s="150"/>
      <c r="H202" s="154">
        <v>1.1259999999999999</v>
      </c>
      <c r="J202" s="150"/>
      <c r="L202" s="128"/>
      <c r="M202" s="130"/>
      <c r="T202" s="131"/>
      <c r="AT202" s="129" t="s">
        <v>166</v>
      </c>
      <c r="AU202" s="129" t="s">
        <v>147</v>
      </c>
      <c r="AV202" s="11" t="s">
        <v>147</v>
      </c>
      <c r="AW202" s="11" t="s">
        <v>3</v>
      </c>
      <c r="AX202" s="11" t="s">
        <v>83</v>
      </c>
      <c r="AY202" s="129" t="s">
        <v>140</v>
      </c>
    </row>
    <row r="203" spans="2:65" s="59" customFormat="1" ht="24.2" customHeight="1">
      <c r="B203" s="4"/>
      <c r="C203" s="145" t="s">
        <v>270</v>
      </c>
      <c r="D203" s="145" t="s">
        <v>142</v>
      </c>
      <c r="E203" s="146" t="s">
        <v>294</v>
      </c>
      <c r="F203" s="147" t="s">
        <v>295</v>
      </c>
      <c r="G203" s="148" t="s">
        <v>96</v>
      </c>
      <c r="H203" s="149">
        <v>20.7</v>
      </c>
      <c r="I203" s="5"/>
      <c r="J203" s="167">
        <f>ROUND(I203*H203,2)</f>
        <v>0</v>
      </c>
      <c r="K203" s="6"/>
      <c r="L203" s="4"/>
      <c r="M203" s="7" t="s">
        <v>1</v>
      </c>
      <c r="N203" s="123" t="s">
        <v>41</v>
      </c>
      <c r="P203" s="124">
        <f>O203*H203</f>
        <v>0</v>
      </c>
      <c r="Q203" s="124">
        <v>2.4199999999999998E-3</v>
      </c>
      <c r="R203" s="124">
        <f>Q203*H203</f>
        <v>5.0093999999999993E-2</v>
      </c>
      <c r="S203" s="124">
        <v>0</v>
      </c>
      <c r="T203" s="125">
        <f>S203*H203</f>
        <v>0</v>
      </c>
      <c r="AR203" s="126" t="s">
        <v>210</v>
      </c>
      <c r="AT203" s="126" t="s">
        <v>142</v>
      </c>
      <c r="AU203" s="126" t="s">
        <v>147</v>
      </c>
      <c r="AY203" s="49" t="s">
        <v>140</v>
      </c>
      <c r="BE203" s="127">
        <f>IF(N203="základná",J203,0)</f>
        <v>0</v>
      </c>
      <c r="BF203" s="127">
        <f>IF(N203="znížená",J203,0)</f>
        <v>0</v>
      </c>
      <c r="BG203" s="127">
        <f>IF(N203="zákl. prenesená",J203,0)</f>
        <v>0</v>
      </c>
      <c r="BH203" s="127">
        <f>IF(N203="zníž. prenesená",J203,0)</f>
        <v>0</v>
      </c>
      <c r="BI203" s="127">
        <f>IF(N203="nulová",J203,0)</f>
        <v>0</v>
      </c>
      <c r="BJ203" s="49" t="s">
        <v>147</v>
      </c>
      <c r="BK203" s="127">
        <f>ROUND(I203*H203,2)</f>
        <v>0</v>
      </c>
      <c r="BL203" s="49" t="s">
        <v>210</v>
      </c>
      <c r="BM203" s="126" t="s">
        <v>296</v>
      </c>
    </row>
    <row r="204" spans="2:65" s="11" customFormat="1">
      <c r="B204" s="128"/>
      <c r="C204" s="150"/>
      <c r="D204" s="151" t="s">
        <v>166</v>
      </c>
      <c r="E204" s="152" t="s">
        <v>1</v>
      </c>
      <c r="F204" s="153" t="s">
        <v>297</v>
      </c>
      <c r="G204" s="150"/>
      <c r="H204" s="154">
        <v>20.7</v>
      </c>
      <c r="J204" s="150"/>
      <c r="L204" s="128"/>
      <c r="M204" s="130"/>
      <c r="T204" s="131"/>
      <c r="AT204" s="129" t="s">
        <v>166</v>
      </c>
      <c r="AU204" s="129" t="s">
        <v>147</v>
      </c>
      <c r="AV204" s="11" t="s">
        <v>147</v>
      </c>
      <c r="AW204" s="11" t="s">
        <v>31</v>
      </c>
      <c r="AX204" s="11" t="s">
        <v>75</v>
      </c>
      <c r="AY204" s="129" t="s">
        <v>140</v>
      </c>
    </row>
    <row r="205" spans="2:65" s="12" customFormat="1">
      <c r="B205" s="132"/>
      <c r="C205" s="155"/>
      <c r="D205" s="151" t="s">
        <v>166</v>
      </c>
      <c r="E205" s="156" t="s">
        <v>1</v>
      </c>
      <c r="F205" s="157" t="s">
        <v>168</v>
      </c>
      <c r="G205" s="155"/>
      <c r="H205" s="158">
        <v>20.7</v>
      </c>
      <c r="J205" s="155"/>
      <c r="L205" s="132"/>
      <c r="M205" s="134"/>
      <c r="T205" s="135"/>
      <c r="AT205" s="133" t="s">
        <v>166</v>
      </c>
      <c r="AU205" s="133" t="s">
        <v>147</v>
      </c>
      <c r="AV205" s="12" t="s">
        <v>146</v>
      </c>
      <c r="AW205" s="12" t="s">
        <v>31</v>
      </c>
      <c r="AX205" s="12" t="s">
        <v>83</v>
      </c>
      <c r="AY205" s="133" t="s">
        <v>140</v>
      </c>
    </row>
    <row r="206" spans="2:65" s="59" customFormat="1" ht="24.2" customHeight="1">
      <c r="B206" s="4"/>
      <c r="C206" s="159" t="s">
        <v>298</v>
      </c>
      <c r="D206" s="159" t="s">
        <v>149</v>
      </c>
      <c r="E206" s="160" t="s">
        <v>290</v>
      </c>
      <c r="F206" s="161" t="s">
        <v>291</v>
      </c>
      <c r="G206" s="162" t="s">
        <v>233</v>
      </c>
      <c r="H206" s="163">
        <v>0.54600000000000004</v>
      </c>
      <c r="I206" s="8"/>
      <c r="J206" s="168">
        <f>ROUND(I206*H206,2)</f>
        <v>0</v>
      </c>
      <c r="K206" s="9"/>
      <c r="L206" s="136"/>
      <c r="M206" s="10" t="s">
        <v>1</v>
      </c>
      <c r="N206" s="137" t="s">
        <v>41</v>
      </c>
      <c r="P206" s="124">
        <f>O206*H206</f>
        <v>0</v>
      </c>
      <c r="Q206" s="124">
        <v>0.55000000000000004</v>
      </c>
      <c r="R206" s="124">
        <f>Q206*H206</f>
        <v>0.30030000000000007</v>
      </c>
      <c r="S206" s="124">
        <v>0</v>
      </c>
      <c r="T206" s="125">
        <f>S206*H206</f>
        <v>0</v>
      </c>
      <c r="AR206" s="126" t="s">
        <v>270</v>
      </c>
      <c r="AT206" s="126" t="s">
        <v>149</v>
      </c>
      <c r="AU206" s="126" t="s">
        <v>147</v>
      </c>
      <c r="AY206" s="49" t="s">
        <v>140</v>
      </c>
      <c r="BE206" s="127">
        <f>IF(N206="základná",J206,0)</f>
        <v>0</v>
      </c>
      <c r="BF206" s="127">
        <f>IF(N206="znížená",J206,0)</f>
        <v>0</v>
      </c>
      <c r="BG206" s="127">
        <f>IF(N206="zákl. prenesená",J206,0)</f>
        <v>0</v>
      </c>
      <c r="BH206" s="127">
        <f>IF(N206="zníž. prenesená",J206,0)</f>
        <v>0</v>
      </c>
      <c r="BI206" s="127">
        <f>IF(N206="nulová",J206,0)</f>
        <v>0</v>
      </c>
      <c r="BJ206" s="49" t="s">
        <v>147</v>
      </c>
      <c r="BK206" s="127">
        <f>ROUND(I206*H206,2)</f>
        <v>0</v>
      </c>
      <c r="BL206" s="49" t="s">
        <v>210</v>
      </c>
      <c r="BM206" s="126" t="s">
        <v>299</v>
      </c>
    </row>
    <row r="207" spans="2:65" s="11" customFormat="1">
      <c r="B207" s="128"/>
      <c r="C207" s="150"/>
      <c r="D207" s="151" t="s">
        <v>166</v>
      </c>
      <c r="E207" s="152" t="s">
        <v>1</v>
      </c>
      <c r="F207" s="153" t="s">
        <v>297</v>
      </c>
      <c r="G207" s="150"/>
      <c r="H207" s="154">
        <v>20.7</v>
      </c>
      <c r="J207" s="150"/>
      <c r="L207" s="128"/>
      <c r="M207" s="130"/>
      <c r="T207" s="131"/>
      <c r="AT207" s="129" t="s">
        <v>166</v>
      </c>
      <c r="AU207" s="129" t="s">
        <v>147</v>
      </c>
      <c r="AV207" s="11" t="s">
        <v>147</v>
      </c>
      <c r="AW207" s="11" t="s">
        <v>31</v>
      </c>
      <c r="AX207" s="11" t="s">
        <v>75</v>
      </c>
      <c r="AY207" s="129" t="s">
        <v>140</v>
      </c>
    </row>
    <row r="208" spans="2:65" s="12" customFormat="1">
      <c r="B208" s="132"/>
      <c r="C208" s="155"/>
      <c r="D208" s="151" t="s">
        <v>166</v>
      </c>
      <c r="E208" s="156" t="s">
        <v>1</v>
      </c>
      <c r="F208" s="157" t="s">
        <v>168</v>
      </c>
      <c r="G208" s="155"/>
      <c r="H208" s="158">
        <v>20.7</v>
      </c>
      <c r="J208" s="155"/>
      <c r="L208" s="132"/>
      <c r="M208" s="134"/>
      <c r="T208" s="135"/>
      <c r="AT208" s="133" t="s">
        <v>166</v>
      </c>
      <c r="AU208" s="133" t="s">
        <v>147</v>
      </c>
      <c r="AV208" s="12" t="s">
        <v>146</v>
      </c>
      <c r="AW208" s="12" t="s">
        <v>31</v>
      </c>
      <c r="AX208" s="12" t="s">
        <v>83</v>
      </c>
      <c r="AY208" s="133" t="s">
        <v>140</v>
      </c>
    </row>
    <row r="209" spans="2:65" s="11" customFormat="1">
      <c r="B209" s="128"/>
      <c r="C209" s="150"/>
      <c r="D209" s="151" t="s">
        <v>166</v>
      </c>
      <c r="E209" s="150"/>
      <c r="F209" s="153" t="s">
        <v>300</v>
      </c>
      <c r="G209" s="150"/>
      <c r="H209" s="154">
        <v>0.54600000000000004</v>
      </c>
      <c r="J209" s="150"/>
      <c r="L209" s="128"/>
      <c r="M209" s="130"/>
      <c r="T209" s="131"/>
      <c r="AT209" s="129" t="s">
        <v>166</v>
      </c>
      <c r="AU209" s="129" t="s">
        <v>147</v>
      </c>
      <c r="AV209" s="11" t="s">
        <v>147</v>
      </c>
      <c r="AW209" s="11" t="s">
        <v>3</v>
      </c>
      <c r="AX209" s="11" t="s">
        <v>83</v>
      </c>
      <c r="AY209" s="129" t="s">
        <v>140</v>
      </c>
    </row>
    <row r="210" spans="2:65" s="59" customFormat="1" ht="16.5" customHeight="1">
      <c r="B210" s="4"/>
      <c r="C210" s="145" t="s">
        <v>301</v>
      </c>
      <c r="D210" s="145" t="s">
        <v>142</v>
      </c>
      <c r="E210" s="146" t="s">
        <v>302</v>
      </c>
      <c r="F210" s="147" t="s">
        <v>303</v>
      </c>
      <c r="G210" s="148" t="s">
        <v>259</v>
      </c>
      <c r="H210" s="149">
        <v>299.80500000000001</v>
      </c>
      <c r="I210" s="5"/>
      <c r="J210" s="167">
        <f>ROUND(I210*H210,2)</f>
        <v>0</v>
      </c>
      <c r="K210" s="6"/>
      <c r="L210" s="4"/>
      <c r="M210" s="7" t="s">
        <v>1</v>
      </c>
      <c r="N210" s="123" t="s">
        <v>41</v>
      </c>
      <c r="P210" s="124">
        <f>O210*H210</f>
        <v>0</v>
      </c>
      <c r="Q210" s="124">
        <v>0</v>
      </c>
      <c r="R210" s="124">
        <f>Q210*H210</f>
        <v>0</v>
      </c>
      <c r="S210" s="124">
        <v>0</v>
      </c>
      <c r="T210" s="125">
        <f>S210*H210</f>
        <v>0</v>
      </c>
      <c r="AR210" s="126" t="s">
        <v>210</v>
      </c>
      <c r="AT210" s="126" t="s">
        <v>142</v>
      </c>
      <c r="AU210" s="126" t="s">
        <v>147</v>
      </c>
      <c r="AY210" s="49" t="s">
        <v>140</v>
      </c>
      <c r="BE210" s="127">
        <f>IF(N210="základná",J210,0)</f>
        <v>0</v>
      </c>
      <c r="BF210" s="127">
        <f>IF(N210="znížená",J210,0)</f>
        <v>0</v>
      </c>
      <c r="BG210" s="127">
        <f>IF(N210="zákl. prenesená",J210,0)</f>
        <v>0</v>
      </c>
      <c r="BH210" s="127">
        <f>IF(N210="zníž. prenesená",J210,0)</f>
        <v>0</v>
      </c>
      <c r="BI210" s="127">
        <f>IF(N210="nulová",J210,0)</f>
        <v>0</v>
      </c>
      <c r="BJ210" s="49" t="s">
        <v>147</v>
      </c>
      <c r="BK210" s="127">
        <f>ROUND(I210*H210,2)</f>
        <v>0</v>
      </c>
      <c r="BL210" s="49" t="s">
        <v>210</v>
      </c>
      <c r="BM210" s="126" t="s">
        <v>304</v>
      </c>
    </row>
    <row r="211" spans="2:65" s="11" customFormat="1">
      <c r="B211" s="128"/>
      <c r="C211" s="150"/>
      <c r="D211" s="151" t="s">
        <v>166</v>
      </c>
      <c r="E211" s="152" t="s">
        <v>1</v>
      </c>
      <c r="F211" s="153" t="s">
        <v>305</v>
      </c>
      <c r="G211" s="150"/>
      <c r="H211" s="154">
        <v>299.80500000000001</v>
      </c>
      <c r="J211" s="150"/>
      <c r="L211" s="128"/>
      <c r="M211" s="130"/>
      <c r="T211" s="131"/>
      <c r="AT211" s="129" t="s">
        <v>166</v>
      </c>
      <c r="AU211" s="129" t="s">
        <v>147</v>
      </c>
      <c r="AV211" s="11" t="s">
        <v>147</v>
      </c>
      <c r="AW211" s="11" t="s">
        <v>31</v>
      </c>
      <c r="AX211" s="11" t="s">
        <v>75</v>
      </c>
      <c r="AY211" s="129" t="s">
        <v>140</v>
      </c>
    </row>
    <row r="212" spans="2:65" s="12" customFormat="1">
      <c r="B212" s="132"/>
      <c r="C212" s="155"/>
      <c r="D212" s="151" t="s">
        <v>166</v>
      </c>
      <c r="E212" s="156" t="s">
        <v>1</v>
      </c>
      <c r="F212" s="157" t="s">
        <v>168</v>
      </c>
      <c r="G212" s="155"/>
      <c r="H212" s="158">
        <v>299.80500000000001</v>
      </c>
      <c r="J212" s="155"/>
      <c r="L212" s="132"/>
      <c r="M212" s="134"/>
      <c r="T212" s="135"/>
      <c r="AT212" s="133" t="s">
        <v>166</v>
      </c>
      <c r="AU212" s="133" t="s">
        <v>147</v>
      </c>
      <c r="AV212" s="12" t="s">
        <v>146</v>
      </c>
      <c r="AW212" s="12" t="s">
        <v>31</v>
      </c>
      <c r="AX212" s="12" t="s">
        <v>83</v>
      </c>
      <c r="AY212" s="133" t="s">
        <v>140</v>
      </c>
    </row>
    <row r="213" spans="2:65" s="59" customFormat="1" ht="24.2" customHeight="1">
      <c r="B213" s="4"/>
      <c r="C213" s="159" t="s">
        <v>306</v>
      </c>
      <c r="D213" s="159" t="s">
        <v>149</v>
      </c>
      <c r="E213" s="160" t="s">
        <v>307</v>
      </c>
      <c r="F213" s="161" t="s">
        <v>308</v>
      </c>
      <c r="G213" s="162" t="s">
        <v>233</v>
      </c>
      <c r="H213" s="163">
        <v>0.80900000000000005</v>
      </c>
      <c r="I213" s="8"/>
      <c r="J213" s="168">
        <f>ROUND(I213*H213,2)</f>
        <v>0</v>
      </c>
      <c r="K213" s="9"/>
      <c r="L213" s="136"/>
      <c r="M213" s="10" t="s">
        <v>1</v>
      </c>
      <c r="N213" s="137" t="s">
        <v>41</v>
      </c>
      <c r="P213" s="124">
        <f>O213*H213</f>
        <v>0</v>
      </c>
      <c r="Q213" s="124">
        <v>0.55000000000000004</v>
      </c>
      <c r="R213" s="124">
        <f>Q213*H213</f>
        <v>0.44495000000000007</v>
      </c>
      <c r="S213" s="124">
        <v>0</v>
      </c>
      <c r="T213" s="125">
        <f>S213*H213</f>
        <v>0</v>
      </c>
      <c r="AR213" s="126" t="s">
        <v>270</v>
      </c>
      <c r="AT213" s="126" t="s">
        <v>149</v>
      </c>
      <c r="AU213" s="126" t="s">
        <v>147</v>
      </c>
      <c r="AY213" s="49" t="s">
        <v>140</v>
      </c>
      <c r="BE213" s="127">
        <f>IF(N213="základná",J213,0)</f>
        <v>0</v>
      </c>
      <c r="BF213" s="127">
        <f>IF(N213="znížená",J213,0)</f>
        <v>0</v>
      </c>
      <c r="BG213" s="127">
        <f>IF(N213="zákl. prenesená",J213,0)</f>
        <v>0</v>
      </c>
      <c r="BH213" s="127">
        <f>IF(N213="zníž. prenesená",J213,0)</f>
        <v>0</v>
      </c>
      <c r="BI213" s="127">
        <f>IF(N213="nulová",J213,0)</f>
        <v>0</v>
      </c>
      <c r="BJ213" s="49" t="s">
        <v>147</v>
      </c>
      <c r="BK213" s="127">
        <f>ROUND(I213*H213,2)</f>
        <v>0</v>
      </c>
      <c r="BL213" s="49" t="s">
        <v>210</v>
      </c>
      <c r="BM213" s="126" t="s">
        <v>309</v>
      </c>
    </row>
    <row r="214" spans="2:65" s="11" customFormat="1">
      <c r="B214" s="128"/>
      <c r="C214" s="150"/>
      <c r="D214" s="151" t="s">
        <v>166</v>
      </c>
      <c r="E214" s="152" t="s">
        <v>1</v>
      </c>
      <c r="F214" s="153" t="s">
        <v>305</v>
      </c>
      <c r="G214" s="150"/>
      <c r="H214" s="154">
        <v>299.80500000000001</v>
      </c>
      <c r="J214" s="150"/>
      <c r="L214" s="128"/>
      <c r="M214" s="130"/>
      <c r="T214" s="131"/>
      <c r="AT214" s="129" t="s">
        <v>166</v>
      </c>
      <c r="AU214" s="129" t="s">
        <v>147</v>
      </c>
      <c r="AV214" s="11" t="s">
        <v>147</v>
      </c>
      <c r="AW214" s="11" t="s">
        <v>31</v>
      </c>
      <c r="AX214" s="11" t="s">
        <v>75</v>
      </c>
      <c r="AY214" s="129" t="s">
        <v>140</v>
      </c>
    </row>
    <row r="215" spans="2:65" s="12" customFormat="1">
      <c r="B215" s="132"/>
      <c r="C215" s="155"/>
      <c r="D215" s="151" t="s">
        <v>166</v>
      </c>
      <c r="E215" s="156" t="s">
        <v>1</v>
      </c>
      <c r="F215" s="157" t="s">
        <v>168</v>
      </c>
      <c r="G215" s="155"/>
      <c r="H215" s="158">
        <v>299.80500000000001</v>
      </c>
      <c r="J215" s="155"/>
      <c r="L215" s="132"/>
      <c r="M215" s="134"/>
      <c r="T215" s="135"/>
      <c r="AT215" s="133" t="s">
        <v>166</v>
      </c>
      <c r="AU215" s="133" t="s">
        <v>147</v>
      </c>
      <c r="AV215" s="12" t="s">
        <v>146</v>
      </c>
      <c r="AW215" s="12" t="s">
        <v>31</v>
      </c>
      <c r="AX215" s="12" t="s">
        <v>83</v>
      </c>
      <c r="AY215" s="133" t="s">
        <v>140</v>
      </c>
    </row>
    <row r="216" spans="2:65" s="11" customFormat="1">
      <c r="B216" s="128"/>
      <c r="C216" s="150"/>
      <c r="D216" s="151" t="s">
        <v>166</v>
      </c>
      <c r="E216" s="150"/>
      <c r="F216" s="153" t="s">
        <v>310</v>
      </c>
      <c r="G216" s="150"/>
      <c r="H216" s="154">
        <v>0.80900000000000005</v>
      </c>
      <c r="J216" s="150"/>
      <c r="L216" s="128"/>
      <c r="M216" s="130"/>
      <c r="T216" s="131"/>
      <c r="AT216" s="129" t="s">
        <v>166</v>
      </c>
      <c r="AU216" s="129" t="s">
        <v>147</v>
      </c>
      <c r="AV216" s="11" t="s">
        <v>147</v>
      </c>
      <c r="AW216" s="11" t="s">
        <v>3</v>
      </c>
      <c r="AX216" s="11" t="s">
        <v>83</v>
      </c>
      <c r="AY216" s="129" t="s">
        <v>140</v>
      </c>
    </row>
    <row r="217" spans="2:65" s="59" customFormat="1" ht="44.25" customHeight="1">
      <c r="B217" s="4"/>
      <c r="C217" s="145" t="s">
        <v>311</v>
      </c>
      <c r="D217" s="145" t="s">
        <v>142</v>
      </c>
      <c r="E217" s="146" t="s">
        <v>312</v>
      </c>
      <c r="F217" s="147" t="s">
        <v>313</v>
      </c>
      <c r="G217" s="148" t="s">
        <v>233</v>
      </c>
      <c r="H217" s="149">
        <v>17.917000000000002</v>
      </c>
      <c r="I217" s="5"/>
      <c r="J217" s="167">
        <f>ROUND(I217*H217,2)</f>
        <v>0</v>
      </c>
      <c r="K217" s="6"/>
      <c r="L217" s="4"/>
      <c r="M217" s="7" t="s">
        <v>1</v>
      </c>
      <c r="N217" s="123" t="s">
        <v>41</v>
      </c>
      <c r="P217" s="124">
        <f>O217*H217</f>
        <v>0</v>
      </c>
      <c r="Q217" s="124">
        <v>2.2349999999999998E-2</v>
      </c>
      <c r="R217" s="124">
        <f>Q217*H217</f>
        <v>0.40044495000000002</v>
      </c>
      <c r="S217" s="124">
        <v>0</v>
      </c>
      <c r="T217" s="125">
        <f>S217*H217</f>
        <v>0</v>
      </c>
      <c r="AR217" s="126" t="s">
        <v>210</v>
      </c>
      <c r="AT217" s="126" t="s">
        <v>142</v>
      </c>
      <c r="AU217" s="126" t="s">
        <v>147</v>
      </c>
      <c r="AY217" s="49" t="s">
        <v>140</v>
      </c>
      <c r="BE217" s="127">
        <f>IF(N217="základná",J217,0)</f>
        <v>0</v>
      </c>
      <c r="BF217" s="127">
        <f>IF(N217="znížená",J217,0)</f>
        <v>0</v>
      </c>
      <c r="BG217" s="127">
        <f>IF(N217="zákl. prenesená",J217,0)</f>
        <v>0</v>
      </c>
      <c r="BH217" s="127">
        <f>IF(N217="zníž. prenesená",J217,0)</f>
        <v>0</v>
      </c>
      <c r="BI217" s="127">
        <f>IF(N217="nulová",J217,0)</f>
        <v>0</v>
      </c>
      <c r="BJ217" s="49" t="s">
        <v>147</v>
      </c>
      <c r="BK217" s="127">
        <f>ROUND(I217*H217,2)</f>
        <v>0</v>
      </c>
      <c r="BL217" s="49" t="s">
        <v>210</v>
      </c>
      <c r="BM217" s="126" t="s">
        <v>314</v>
      </c>
    </row>
    <row r="218" spans="2:65" s="11" customFormat="1">
      <c r="B218" s="128"/>
      <c r="C218" s="150"/>
      <c r="D218" s="151" t="s">
        <v>166</v>
      </c>
      <c r="E218" s="152" t="s">
        <v>1</v>
      </c>
      <c r="F218" s="153" t="s">
        <v>315</v>
      </c>
      <c r="G218" s="150"/>
      <c r="H218" s="154">
        <v>17.917000000000002</v>
      </c>
      <c r="J218" s="150"/>
      <c r="L218" s="128"/>
      <c r="M218" s="130"/>
      <c r="T218" s="131"/>
      <c r="AT218" s="129" t="s">
        <v>166</v>
      </c>
      <c r="AU218" s="129" t="s">
        <v>147</v>
      </c>
      <c r="AV218" s="11" t="s">
        <v>147</v>
      </c>
      <c r="AW218" s="11" t="s">
        <v>31</v>
      </c>
      <c r="AX218" s="11" t="s">
        <v>75</v>
      </c>
      <c r="AY218" s="129" t="s">
        <v>140</v>
      </c>
    </row>
    <row r="219" spans="2:65" s="12" customFormat="1">
      <c r="B219" s="132"/>
      <c r="C219" s="155"/>
      <c r="D219" s="151" t="s">
        <v>166</v>
      </c>
      <c r="E219" s="156" t="s">
        <v>1</v>
      </c>
      <c r="F219" s="157" t="s">
        <v>168</v>
      </c>
      <c r="G219" s="155"/>
      <c r="H219" s="158">
        <v>17.917000000000002</v>
      </c>
      <c r="J219" s="155"/>
      <c r="L219" s="132"/>
      <c r="M219" s="134"/>
      <c r="T219" s="135"/>
      <c r="AT219" s="133" t="s">
        <v>166</v>
      </c>
      <c r="AU219" s="133" t="s">
        <v>147</v>
      </c>
      <c r="AV219" s="12" t="s">
        <v>146</v>
      </c>
      <c r="AW219" s="12" t="s">
        <v>31</v>
      </c>
      <c r="AX219" s="12" t="s">
        <v>83</v>
      </c>
      <c r="AY219" s="133" t="s">
        <v>140</v>
      </c>
    </row>
    <row r="220" spans="2:65" s="59" customFormat="1" ht="16.5" customHeight="1">
      <c r="B220" s="4"/>
      <c r="C220" s="145" t="s">
        <v>316</v>
      </c>
      <c r="D220" s="145" t="s">
        <v>142</v>
      </c>
      <c r="E220" s="146" t="s">
        <v>317</v>
      </c>
      <c r="F220" s="147" t="s">
        <v>318</v>
      </c>
      <c r="G220" s="148" t="s">
        <v>259</v>
      </c>
      <c r="H220" s="149">
        <v>140.80000000000001</v>
      </c>
      <c r="I220" s="5"/>
      <c r="J220" s="167">
        <f>ROUND(I220*H220,2)</f>
        <v>0</v>
      </c>
      <c r="K220" s="6"/>
      <c r="L220" s="4"/>
      <c r="M220" s="7" t="s">
        <v>1</v>
      </c>
      <c r="N220" s="123" t="s">
        <v>41</v>
      </c>
      <c r="P220" s="124">
        <f>O220*H220</f>
        <v>0</v>
      </c>
      <c r="Q220" s="124">
        <v>5.6459999999999998E-5</v>
      </c>
      <c r="R220" s="124">
        <f>Q220*H220</f>
        <v>7.9495680000000006E-3</v>
      </c>
      <c r="S220" s="124">
        <v>0</v>
      </c>
      <c r="T220" s="125">
        <f>S220*H220</f>
        <v>0</v>
      </c>
      <c r="AR220" s="126" t="s">
        <v>210</v>
      </c>
      <c r="AT220" s="126" t="s">
        <v>142</v>
      </c>
      <c r="AU220" s="126" t="s">
        <v>147</v>
      </c>
      <c r="AY220" s="49" t="s">
        <v>140</v>
      </c>
      <c r="BE220" s="127">
        <f>IF(N220="základná",J220,0)</f>
        <v>0</v>
      </c>
      <c r="BF220" s="127">
        <f>IF(N220="znížená",J220,0)</f>
        <v>0</v>
      </c>
      <c r="BG220" s="127">
        <f>IF(N220="zákl. prenesená",J220,0)</f>
        <v>0</v>
      </c>
      <c r="BH220" s="127">
        <f>IF(N220="zníž. prenesená",J220,0)</f>
        <v>0</v>
      </c>
      <c r="BI220" s="127">
        <f>IF(N220="nulová",J220,0)</f>
        <v>0</v>
      </c>
      <c r="BJ220" s="49" t="s">
        <v>147</v>
      </c>
      <c r="BK220" s="127">
        <f>ROUND(I220*H220,2)</f>
        <v>0</v>
      </c>
      <c r="BL220" s="49" t="s">
        <v>210</v>
      </c>
      <c r="BM220" s="126" t="s">
        <v>319</v>
      </c>
    </row>
    <row r="221" spans="2:65" s="11" customFormat="1">
      <c r="B221" s="128"/>
      <c r="C221" s="150"/>
      <c r="D221" s="151" t="s">
        <v>166</v>
      </c>
      <c r="E221" s="152" t="s">
        <v>1</v>
      </c>
      <c r="F221" s="153" t="s">
        <v>320</v>
      </c>
      <c r="G221" s="150"/>
      <c r="H221" s="154">
        <v>140.80000000000001</v>
      </c>
      <c r="J221" s="150"/>
      <c r="L221" s="128"/>
      <c r="M221" s="130"/>
      <c r="T221" s="131"/>
      <c r="AT221" s="129" t="s">
        <v>166</v>
      </c>
      <c r="AU221" s="129" t="s">
        <v>147</v>
      </c>
      <c r="AV221" s="11" t="s">
        <v>147</v>
      </c>
      <c r="AW221" s="11" t="s">
        <v>31</v>
      </c>
      <c r="AX221" s="11" t="s">
        <v>75</v>
      </c>
      <c r="AY221" s="129" t="s">
        <v>140</v>
      </c>
    </row>
    <row r="222" spans="2:65" s="12" customFormat="1">
      <c r="B222" s="132"/>
      <c r="C222" s="155"/>
      <c r="D222" s="151" t="s">
        <v>166</v>
      </c>
      <c r="E222" s="156" t="s">
        <v>1</v>
      </c>
      <c r="F222" s="157" t="s">
        <v>168</v>
      </c>
      <c r="G222" s="155"/>
      <c r="H222" s="158">
        <v>140.80000000000001</v>
      </c>
      <c r="J222" s="155"/>
      <c r="L222" s="132"/>
      <c r="M222" s="134"/>
      <c r="T222" s="135"/>
      <c r="AT222" s="133" t="s">
        <v>166</v>
      </c>
      <c r="AU222" s="133" t="s">
        <v>147</v>
      </c>
      <c r="AV222" s="12" t="s">
        <v>146</v>
      </c>
      <c r="AW222" s="12" t="s">
        <v>31</v>
      </c>
      <c r="AX222" s="12" t="s">
        <v>83</v>
      </c>
      <c r="AY222" s="133" t="s">
        <v>140</v>
      </c>
    </row>
    <row r="223" spans="2:65" s="59" customFormat="1" ht="24.2" customHeight="1">
      <c r="B223" s="4"/>
      <c r="C223" s="159" t="s">
        <v>321</v>
      </c>
      <c r="D223" s="159" t="s">
        <v>149</v>
      </c>
      <c r="E223" s="160" t="s">
        <v>290</v>
      </c>
      <c r="F223" s="161" t="s">
        <v>291</v>
      </c>
      <c r="G223" s="162" t="s">
        <v>233</v>
      </c>
      <c r="H223" s="163">
        <v>0.38</v>
      </c>
      <c r="I223" s="8"/>
      <c r="J223" s="168">
        <f>ROUND(I223*H223,2)</f>
        <v>0</v>
      </c>
      <c r="K223" s="9"/>
      <c r="L223" s="136"/>
      <c r="M223" s="10" t="s">
        <v>1</v>
      </c>
      <c r="N223" s="137" t="s">
        <v>41</v>
      </c>
      <c r="P223" s="124">
        <f>O223*H223</f>
        <v>0</v>
      </c>
      <c r="Q223" s="124">
        <v>0.55000000000000004</v>
      </c>
      <c r="R223" s="124">
        <f>Q223*H223</f>
        <v>0.20900000000000002</v>
      </c>
      <c r="S223" s="124">
        <v>0</v>
      </c>
      <c r="T223" s="125">
        <f>S223*H223</f>
        <v>0</v>
      </c>
      <c r="AR223" s="126" t="s">
        <v>270</v>
      </c>
      <c r="AT223" s="126" t="s">
        <v>149</v>
      </c>
      <c r="AU223" s="126" t="s">
        <v>147</v>
      </c>
      <c r="AY223" s="49" t="s">
        <v>140</v>
      </c>
      <c r="BE223" s="127">
        <f>IF(N223="základná",J223,0)</f>
        <v>0</v>
      </c>
      <c r="BF223" s="127">
        <f>IF(N223="znížená",J223,0)</f>
        <v>0</v>
      </c>
      <c r="BG223" s="127">
        <f>IF(N223="zákl. prenesená",J223,0)</f>
        <v>0</v>
      </c>
      <c r="BH223" s="127">
        <f>IF(N223="zníž. prenesená",J223,0)</f>
        <v>0</v>
      </c>
      <c r="BI223" s="127">
        <f>IF(N223="nulová",J223,0)</f>
        <v>0</v>
      </c>
      <c r="BJ223" s="49" t="s">
        <v>147</v>
      </c>
      <c r="BK223" s="127">
        <f>ROUND(I223*H223,2)</f>
        <v>0</v>
      </c>
      <c r="BL223" s="49" t="s">
        <v>210</v>
      </c>
      <c r="BM223" s="126" t="s">
        <v>322</v>
      </c>
    </row>
    <row r="224" spans="2:65" s="11" customFormat="1">
      <c r="B224" s="128"/>
      <c r="C224" s="150"/>
      <c r="D224" s="151" t="s">
        <v>166</v>
      </c>
      <c r="E224" s="152" t="s">
        <v>1</v>
      </c>
      <c r="F224" s="153" t="s">
        <v>320</v>
      </c>
      <c r="G224" s="150"/>
      <c r="H224" s="154">
        <v>140.80000000000001</v>
      </c>
      <c r="J224" s="150"/>
      <c r="L224" s="128"/>
      <c r="M224" s="130"/>
      <c r="T224" s="131"/>
      <c r="AT224" s="129" t="s">
        <v>166</v>
      </c>
      <c r="AU224" s="129" t="s">
        <v>147</v>
      </c>
      <c r="AV224" s="11" t="s">
        <v>147</v>
      </c>
      <c r="AW224" s="11" t="s">
        <v>31</v>
      </c>
      <c r="AX224" s="11" t="s">
        <v>75</v>
      </c>
      <c r="AY224" s="129" t="s">
        <v>140</v>
      </c>
    </row>
    <row r="225" spans="2:65" s="12" customFormat="1">
      <c r="B225" s="132"/>
      <c r="C225" s="155"/>
      <c r="D225" s="151" t="s">
        <v>166</v>
      </c>
      <c r="E225" s="156" t="s">
        <v>1</v>
      </c>
      <c r="F225" s="157" t="s">
        <v>168</v>
      </c>
      <c r="G225" s="155"/>
      <c r="H225" s="158">
        <v>140.80000000000001</v>
      </c>
      <c r="J225" s="155"/>
      <c r="L225" s="132"/>
      <c r="M225" s="134"/>
      <c r="T225" s="135"/>
      <c r="AT225" s="133" t="s">
        <v>166</v>
      </c>
      <c r="AU225" s="133" t="s">
        <v>147</v>
      </c>
      <c r="AV225" s="12" t="s">
        <v>146</v>
      </c>
      <c r="AW225" s="12" t="s">
        <v>31</v>
      </c>
      <c r="AX225" s="12" t="s">
        <v>83</v>
      </c>
      <c r="AY225" s="133" t="s">
        <v>140</v>
      </c>
    </row>
    <row r="226" spans="2:65" s="11" customFormat="1">
      <c r="B226" s="128"/>
      <c r="C226" s="150"/>
      <c r="D226" s="151" t="s">
        <v>166</v>
      </c>
      <c r="E226" s="150"/>
      <c r="F226" s="153" t="s">
        <v>323</v>
      </c>
      <c r="G226" s="150"/>
      <c r="H226" s="154">
        <v>0.38</v>
      </c>
      <c r="J226" s="150"/>
      <c r="L226" s="128"/>
      <c r="M226" s="130"/>
      <c r="T226" s="131"/>
      <c r="AT226" s="129" t="s">
        <v>166</v>
      </c>
      <c r="AU226" s="129" t="s">
        <v>147</v>
      </c>
      <c r="AV226" s="11" t="s">
        <v>147</v>
      </c>
      <c r="AW226" s="11" t="s">
        <v>3</v>
      </c>
      <c r="AX226" s="11" t="s">
        <v>83</v>
      </c>
      <c r="AY226" s="129" t="s">
        <v>140</v>
      </c>
    </row>
    <row r="227" spans="2:65" s="59" customFormat="1" ht="33" customHeight="1">
      <c r="B227" s="4"/>
      <c r="C227" s="145" t="s">
        <v>324</v>
      </c>
      <c r="D227" s="145" t="s">
        <v>142</v>
      </c>
      <c r="E227" s="146" t="s">
        <v>325</v>
      </c>
      <c r="F227" s="147" t="s">
        <v>326</v>
      </c>
      <c r="G227" s="148" t="s">
        <v>96</v>
      </c>
      <c r="H227" s="149">
        <v>63.36</v>
      </c>
      <c r="I227" s="5"/>
      <c r="J227" s="167">
        <f>ROUND(I227*H227,2)</f>
        <v>0</v>
      </c>
      <c r="K227" s="6"/>
      <c r="L227" s="4"/>
      <c r="M227" s="7" t="s">
        <v>1</v>
      </c>
      <c r="N227" s="123" t="s">
        <v>41</v>
      </c>
      <c r="P227" s="124">
        <f>O227*H227</f>
        <v>0</v>
      </c>
      <c r="Q227" s="124">
        <v>2.4000000000000001E-4</v>
      </c>
      <c r="R227" s="124">
        <f>Q227*H227</f>
        <v>1.52064E-2</v>
      </c>
      <c r="S227" s="124">
        <v>0</v>
      </c>
      <c r="T227" s="125">
        <f>S227*H227</f>
        <v>0</v>
      </c>
      <c r="AR227" s="126" t="s">
        <v>210</v>
      </c>
      <c r="AT227" s="126" t="s">
        <v>142</v>
      </c>
      <c r="AU227" s="126" t="s">
        <v>147</v>
      </c>
      <c r="AY227" s="49" t="s">
        <v>140</v>
      </c>
      <c r="BE227" s="127">
        <f>IF(N227="základná",J227,0)</f>
        <v>0</v>
      </c>
      <c r="BF227" s="127">
        <f>IF(N227="znížená",J227,0)</f>
        <v>0</v>
      </c>
      <c r="BG227" s="127">
        <f>IF(N227="zákl. prenesená",J227,0)</f>
        <v>0</v>
      </c>
      <c r="BH227" s="127">
        <f>IF(N227="zníž. prenesená",J227,0)</f>
        <v>0</v>
      </c>
      <c r="BI227" s="127">
        <f>IF(N227="nulová",J227,0)</f>
        <v>0</v>
      </c>
      <c r="BJ227" s="49" t="s">
        <v>147</v>
      </c>
      <c r="BK227" s="127">
        <f>ROUND(I227*H227,2)</f>
        <v>0</v>
      </c>
      <c r="BL227" s="49" t="s">
        <v>210</v>
      </c>
      <c r="BM227" s="126" t="s">
        <v>327</v>
      </c>
    </row>
    <row r="228" spans="2:65" s="11" customFormat="1">
      <c r="B228" s="128"/>
      <c r="C228" s="150"/>
      <c r="D228" s="151" t="s">
        <v>166</v>
      </c>
      <c r="E228" s="152" t="s">
        <v>1</v>
      </c>
      <c r="F228" s="153" t="s">
        <v>328</v>
      </c>
      <c r="G228" s="150"/>
      <c r="H228" s="154">
        <v>63.36</v>
      </c>
      <c r="J228" s="150"/>
      <c r="L228" s="128"/>
      <c r="M228" s="130"/>
      <c r="T228" s="131"/>
      <c r="AT228" s="129" t="s">
        <v>166</v>
      </c>
      <c r="AU228" s="129" t="s">
        <v>147</v>
      </c>
      <c r="AV228" s="11" t="s">
        <v>147</v>
      </c>
      <c r="AW228" s="11" t="s">
        <v>31</v>
      </c>
      <c r="AX228" s="11" t="s">
        <v>75</v>
      </c>
      <c r="AY228" s="129" t="s">
        <v>140</v>
      </c>
    </row>
    <row r="229" spans="2:65" s="12" customFormat="1">
      <c r="B229" s="132"/>
      <c r="C229" s="155"/>
      <c r="D229" s="151" t="s">
        <v>166</v>
      </c>
      <c r="E229" s="156" t="s">
        <v>1</v>
      </c>
      <c r="F229" s="157" t="s">
        <v>168</v>
      </c>
      <c r="G229" s="155"/>
      <c r="H229" s="158">
        <v>63.36</v>
      </c>
      <c r="J229" s="155"/>
      <c r="L229" s="132"/>
      <c r="M229" s="134"/>
      <c r="T229" s="135"/>
      <c r="AT229" s="133" t="s">
        <v>166</v>
      </c>
      <c r="AU229" s="133" t="s">
        <v>147</v>
      </c>
      <c r="AV229" s="12" t="s">
        <v>146</v>
      </c>
      <c r="AW229" s="12" t="s">
        <v>31</v>
      </c>
      <c r="AX229" s="12" t="s">
        <v>83</v>
      </c>
      <c r="AY229" s="133" t="s">
        <v>140</v>
      </c>
    </row>
    <row r="230" spans="2:65" s="59" customFormat="1" ht="33" customHeight="1">
      <c r="B230" s="4"/>
      <c r="C230" s="145" t="s">
        <v>329</v>
      </c>
      <c r="D230" s="145" t="s">
        <v>142</v>
      </c>
      <c r="E230" s="146" t="s">
        <v>330</v>
      </c>
      <c r="F230" s="147" t="s">
        <v>331</v>
      </c>
      <c r="G230" s="148" t="s">
        <v>259</v>
      </c>
      <c r="H230" s="149">
        <v>140.80000000000001</v>
      </c>
      <c r="I230" s="5"/>
      <c r="J230" s="167">
        <f>ROUND(I230*H230,2)</f>
        <v>0</v>
      </c>
      <c r="K230" s="6"/>
      <c r="L230" s="4"/>
      <c r="M230" s="7" t="s">
        <v>1</v>
      </c>
      <c r="N230" s="123" t="s">
        <v>41</v>
      </c>
      <c r="P230" s="124">
        <f>O230*H230</f>
        <v>0</v>
      </c>
      <c r="Q230" s="124">
        <v>0</v>
      </c>
      <c r="R230" s="124">
        <f>Q230*H230</f>
        <v>0</v>
      </c>
      <c r="S230" s="124">
        <v>6.0000000000000001E-3</v>
      </c>
      <c r="T230" s="125">
        <f>S230*H230</f>
        <v>0.84480000000000011</v>
      </c>
      <c r="AR230" s="126" t="s">
        <v>210</v>
      </c>
      <c r="AT230" s="126" t="s">
        <v>142</v>
      </c>
      <c r="AU230" s="126" t="s">
        <v>147</v>
      </c>
      <c r="AY230" s="49" t="s">
        <v>140</v>
      </c>
      <c r="BE230" s="127">
        <f>IF(N230="základná",J230,0)</f>
        <v>0</v>
      </c>
      <c r="BF230" s="127">
        <f>IF(N230="znížená",J230,0)</f>
        <v>0</v>
      </c>
      <c r="BG230" s="127">
        <f>IF(N230="zákl. prenesená",J230,0)</f>
        <v>0</v>
      </c>
      <c r="BH230" s="127">
        <f>IF(N230="zníž. prenesená",J230,0)</f>
        <v>0</v>
      </c>
      <c r="BI230" s="127">
        <f>IF(N230="nulová",J230,0)</f>
        <v>0</v>
      </c>
      <c r="BJ230" s="49" t="s">
        <v>147</v>
      </c>
      <c r="BK230" s="127">
        <f>ROUND(I230*H230,2)</f>
        <v>0</v>
      </c>
      <c r="BL230" s="49" t="s">
        <v>210</v>
      </c>
      <c r="BM230" s="126" t="s">
        <v>332</v>
      </c>
    </row>
    <row r="231" spans="2:65" s="11" customFormat="1">
      <c r="B231" s="128"/>
      <c r="C231" s="150"/>
      <c r="D231" s="151" t="s">
        <v>166</v>
      </c>
      <c r="E231" s="152" t="s">
        <v>1</v>
      </c>
      <c r="F231" s="153" t="s">
        <v>333</v>
      </c>
      <c r="G231" s="150"/>
      <c r="H231" s="154">
        <v>140.80000000000001</v>
      </c>
      <c r="J231" s="150"/>
      <c r="L231" s="128"/>
      <c r="M231" s="130"/>
      <c r="T231" s="131"/>
      <c r="AT231" s="129" t="s">
        <v>166</v>
      </c>
      <c r="AU231" s="129" t="s">
        <v>147</v>
      </c>
      <c r="AV231" s="11" t="s">
        <v>147</v>
      </c>
      <c r="AW231" s="11" t="s">
        <v>31</v>
      </c>
      <c r="AX231" s="11" t="s">
        <v>75</v>
      </c>
      <c r="AY231" s="129" t="s">
        <v>140</v>
      </c>
    </row>
    <row r="232" spans="2:65" s="12" customFormat="1">
      <c r="B232" s="132"/>
      <c r="C232" s="155"/>
      <c r="D232" s="151" t="s">
        <v>166</v>
      </c>
      <c r="E232" s="156" t="s">
        <v>1</v>
      </c>
      <c r="F232" s="157" t="s">
        <v>168</v>
      </c>
      <c r="G232" s="155"/>
      <c r="H232" s="158">
        <v>140.80000000000001</v>
      </c>
      <c r="J232" s="155"/>
      <c r="L232" s="132"/>
      <c r="M232" s="134"/>
      <c r="T232" s="135"/>
      <c r="AT232" s="133" t="s">
        <v>166</v>
      </c>
      <c r="AU232" s="133" t="s">
        <v>147</v>
      </c>
      <c r="AV232" s="12" t="s">
        <v>146</v>
      </c>
      <c r="AW232" s="12" t="s">
        <v>31</v>
      </c>
      <c r="AX232" s="12" t="s">
        <v>83</v>
      </c>
      <c r="AY232" s="133" t="s">
        <v>140</v>
      </c>
    </row>
    <row r="233" spans="2:65" s="59" customFormat="1" ht="33" customHeight="1">
      <c r="B233" s="4"/>
      <c r="C233" s="145" t="s">
        <v>334</v>
      </c>
      <c r="D233" s="145" t="s">
        <v>142</v>
      </c>
      <c r="E233" s="146" t="s">
        <v>335</v>
      </c>
      <c r="F233" s="147" t="s">
        <v>336</v>
      </c>
      <c r="G233" s="148" t="s">
        <v>96</v>
      </c>
      <c r="H233" s="149">
        <v>63.36</v>
      </c>
      <c r="I233" s="5"/>
      <c r="J233" s="167">
        <f>ROUND(I233*H233,2)</f>
        <v>0</v>
      </c>
      <c r="K233" s="6"/>
      <c r="L233" s="4"/>
      <c r="M233" s="7" t="s">
        <v>1</v>
      </c>
      <c r="N233" s="123" t="s">
        <v>41</v>
      </c>
      <c r="P233" s="124">
        <f>O233*H233</f>
        <v>0</v>
      </c>
      <c r="Q233" s="124">
        <v>0</v>
      </c>
      <c r="R233" s="124">
        <f>Q233*H233</f>
        <v>0</v>
      </c>
      <c r="S233" s="124">
        <v>1.4E-2</v>
      </c>
      <c r="T233" s="125">
        <f>S233*H233</f>
        <v>0.88704000000000005</v>
      </c>
      <c r="AR233" s="126" t="s">
        <v>210</v>
      </c>
      <c r="AT233" s="126" t="s">
        <v>142</v>
      </c>
      <c r="AU233" s="126" t="s">
        <v>147</v>
      </c>
      <c r="AY233" s="49" t="s">
        <v>140</v>
      </c>
      <c r="BE233" s="127">
        <f>IF(N233="základná",J233,0)</f>
        <v>0</v>
      </c>
      <c r="BF233" s="127">
        <f>IF(N233="znížená",J233,0)</f>
        <v>0</v>
      </c>
      <c r="BG233" s="127">
        <f>IF(N233="zákl. prenesená",J233,0)</f>
        <v>0</v>
      </c>
      <c r="BH233" s="127">
        <f>IF(N233="zníž. prenesená",J233,0)</f>
        <v>0</v>
      </c>
      <c r="BI233" s="127">
        <f>IF(N233="nulová",J233,0)</f>
        <v>0</v>
      </c>
      <c r="BJ233" s="49" t="s">
        <v>147</v>
      </c>
      <c r="BK233" s="127">
        <f>ROUND(I233*H233,2)</f>
        <v>0</v>
      </c>
      <c r="BL233" s="49" t="s">
        <v>210</v>
      </c>
      <c r="BM233" s="126" t="s">
        <v>337</v>
      </c>
    </row>
    <row r="234" spans="2:65" s="11" customFormat="1">
      <c r="B234" s="128"/>
      <c r="C234" s="150"/>
      <c r="D234" s="151" t="s">
        <v>166</v>
      </c>
      <c r="E234" s="152" t="s">
        <v>1</v>
      </c>
      <c r="F234" s="153" t="s">
        <v>338</v>
      </c>
      <c r="G234" s="150"/>
      <c r="H234" s="154">
        <v>63.36</v>
      </c>
      <c r="J234" s="150"/>
      <c r="L234" s="128"/>
      <c r="M234" s="130"/>
      <c r="T234" s="131"/>
      <c r="AT234" s="129" t="s">
        <v>166</v>
      </c>
      <c r="AU234" s="129" t="s">
        <v>147</v>
      </c>
      <c r="AV234" s="11" t="s">
        <v>147</v>
      </c>
      <c r="AW234" s="11" t="s">
        <v>31</v>
      </c>
      <c r="AX234" s="11" t="s">
        <v>75</v>
      </c>
      <c r="AY234" s="129" t="s">
        <v>140</v>
      </c>
    </row>
    <row r="235" spans="2:65" s="12" customFormat="1">
      <c r="B235" s="132"/>
      <c r="C235" s="155"/>
      <c r="D235" s="151" t="s">
        <v>166</v>
      </c>
      <c r="E235" s="156" t="s">
        <v>1</v>
      </c>
      <c r="F235" s="157" t="s">
        <v>168</v>
      </c>
      <c r="G235" s="155"/>
      <c r="H235" s="158">
        <v>63.36</v>
      </c>
      <c r="J235" s="155"/>
      <c r="L235" s="132"/>
      <c r="M235" s="134"/>
      <c r="T235" s="135"/>
      <c r="AT235" s="133" t="s">
        <v>166</v>
      </c>
      <c r="AU235" s="133" t="s">
        <v>147</v>
      </c>
      <c r="AV235" s="12" t="s">
        <v>146</v>
      </c>
      <c r="AW235" s="12" t="s">
        <v>31</v>
      </c>
      <c r="AX235" s="12" t="s">
        <v>83</v>
      </c>
      <c r="AY235" s="133" t="s">
        <v>140</v>
      </c>
    </row>
    <row r="236" spans="2:65" s="59" customFormat="1" ht="24.2" customHeight="1">
      <c r="B236" s="4"/>
      <c r="C236" s="145" t="s">
        <v>339</v>
      </c>
      <c r="D236" s="145" t="s">
        <v>142</v>
      </c>
      <c r="E236" s="146" t="s">
        <v>340</v>
      </c>
      <c r="F236" s="147" t="s">
        <v>341</v>
      </c>
      <c r="G236" s="148" t="s">
        <v>252</v>
      </c>
      <c r="H236" s="13"/>
      <c r="I236" s="5"/>
      <c r="J236" s="167">
        <f>ROUND(I236*H236,2)</f>
        <v>0</v>
      </c>
      <c r="K236" s="6"/>
      <c r="L236" s="4"/>
      <c r="M236" s="7" t="s">
        <v>1</v>
      </c>
      <c r="N236" s="123" t="s">
        <v>41</v>
      </c>
      <c r="P236" s="124">
        <f>O236*H236</f>
        <v>0</v>
      </c>
      <c r="Q236" s="124">
        <v>0</v>
      </c>
      <c r="R236" s="124">
        <f>Q236*H236</f>
        <v>0</v>
      </c>
      <c r="S236" s="124">
        <v>0</v>
      </c>
      <c r="T236" s="125">
        <f>S236*H236</f>
        <v>0</v>
      </c>
      <c r="AR236" s="126" t="s">
        <v>210</v>
      </c>
      <c r="AT236" s="126" t="s">
        <v>142</v>
      </c>
      <c r="AU236" s="126" t="s">
        <v>147</v>
      </c>
      <c r="AY236" s="49" t="s">
        <v>140</v>
      </c>
      <c r="BE236" s="127">
        <f>IF(N236="základná",J236,0)</f>
        <v>0</v>
      </c>
      <c r="BF236" s="127">
        <f>IF(N236="znížená",J236,0)</f>
        <v>0</v>
      </c>
      <c r="BG236" s="127">
        <f>IF(N236="zákl. prenesená",J236,0)</f>
        <v>0</v>
      </c>
      <c r="BH236" s="127">
        <f>IF(N236="zníž. prenesená",J236,0)</f>
        <v>0</v>
      </c>
      <c r="BI236" s="127">
        <f>IF(N236="nulová",J236,0)</f>
        <v>0</v>
      </c>
      <c r="BJ236" s="49" t="s">
        <v>147</v>
      </c>
      <c r="BK236" s="127">
        <f>ROUND(I236*H236,2)</f>
        <v>0</v>
      </c>
      <c r="BL236" s="49" t="s">
        <v>210</v>
      </c>
      <c r="BM236" s="126" t="s">
        <v>342</v>
      </c>
    </row>
    <row r="237" spans="2:65" s="3" customFormat="1" ht="22.9" customHeight="1">
      <c r="B237" s="116"/>
      <c r="C237" s="141"/>
      <c r="D237" s="142" t="s">
        <v>74</v>
      </c>
      <c r="E237" s="144" t="s">
        <v>343</v>
      </c>
      <c r="F237" s="144" t="s">
        <v>344</v>
      </c>
      <c r="G237" s="141"/>
      <c r="H237" s="141"/>
      <c r="J237" s="166">
        <f>BK237</f>
        <v>0</v>
      </c>
      <c r="L237" s="116"/>
      <c r="M237" s="118"/>
      <c r="P237" s="119">
        <f>SUM(P238:P300)</f>
        <v>0</v>
      </c>
      <c r="R237" s="119">
        <f>SUM(R238:R300)</f>
        <v>2.6780501619999999</v>
      </c>
      <c r="T237" s="120">
        <f>SUM(T238:T300)</f>
        <v>0.28162799999999999</v>
      </c>
      <c r="AR237" s="117" t="s">
        <v>147</v>
      </c>
      <c r="AT237" s="121" t="s">
        <v>74</v>
      </c>
      <c r="AU237" s="121" t="s">
        <v>83</v>
      </c>
      <c r="AY237" s="117" t="s">
        <v>140</v>
      </c>
      <c r="BK237" s="122">
        <f>SUM(BK238:BK300)</f>
        <v>0</v>
      </c>
    </row>
    <row r="238" spans="2:65" s="59" customFormat="1" ht="24.2" customHeight="1">
      <c r="B238" s="4"/>
      <c r="C238" s="145" t="s">
        <v>345</v>
      </c>
      <c r="D238" s="145" t="s">
        <v>142</v>
      </c>
      <c r="E238" s="146" t="s">
        <v>346</v>
      </c>
      <c r="F238" s="147" t="s">
        <v>347</v>
      </c>
      <c r="G238" s="148" t="s">
        <v>145</v>
      </c>
      <c r="H238" s="149">
        <v>2</v>
      </c>
      <c r="I238" s="5"/>
      <c r="J238" s="167">
        <f>ROUND(I238*H238,2)</f>
        <v>0</v>
      </c>
      <c r="K238" s="6"/>
      <c r="L238" s="4"/>
      <c r="M238" s="7" t="s">
        <v>1</v>
      </c>
      <c r="N238" s="123" t="s">
        <v>41</v>
      </c>
      <c r="P238" s="124">
        <f>O238*H238</f>
        <v>0</v>
      </c>
      <c r="Q238" s="124">
        <v>1.6000000000000001E-4</v>
      </c>
      <c r="R238" s="124">
        <f>Q238*H238</f>
        <v>3.2000000000000003E-4</v>
      </c>
      <c r="S238" s="124">
        <v>0</v>
      </c>
      <c r="T238" s="125">
        <f>S238*H238</f>
        <v>0</v>
      </c>
      <c r="AR238" s="126" t="s">
        <v>210</v>
      </c>
      <c r="AT238" s="126" t="s">
        <v>142</v>
      </c>
      <c r="AU238" s="126" t="s">
        <v>147</v>
      </c>
      <c r="AY238" s="49" t="s">
        <v>140</v>
      </c>
      <c r="BE238" s="127">
        <f>IF(N238="základná",J238,0)</f>
        <v>0</v>
      </c>
      <c r="BF238" s="127">
        <f>IF(N238="znížená",J238,0)</f>
        <v>0</v>
      </c>
      <c r="BG238" s="127">
        <f>IF(N238="zákl. prenesená",J238,0)</f>
        <v>0</v>
      </c>
      <c r="BH238" s="127">
        <f>IF(N238="zníž. prenesená",J238,0)</f>
        <v>0</v>
      </c>
      <c r="BI238" s="127">
        <f>IF(N238="nulová",J238,0)</f>
        <v>0</v>
      </c>
      <c r="BJ238" s="49" t="s">
        <v>147</v>
      </c>
      <c r="BK238" s="127">
        <f>ROUND(I238*H238,2)</f>
        <v>0</v>
      </c>
      <c r="BL238" s="49" t="s">
        <v>210</v>
      </c>
      <c r="BM238" s="126" t="s">
        <v>348</v>
      </c>
    </row>
    <row r="239" spans="2:65" s="11" customFormat="1">
      <c r="B239" s="128"/>
      <c r="C239" s="150"/>
      <c r="D239" s="151" t="s">
        <v>166</v>
      </c>
      <c r="E239" s="152" t="s">
        <v>1</v>
      </c>
      <c r="F239" s="153" t="s">
        <v>147</v>
      </c>
      <c r="G239" s="150"/>
      <c r="H239" s="154">
        <v>2</v>
      </c>
      <c r="J239" s="150"/>
      <c r="L239" s="128"/>
      <c r="M239" s="130"/>
      <c r="T239" s="131"/>
      <c r="AT239" s="129" t="s">
        <v>166</v>
      </c>
      <c r="AU239" s="129" t="s">
        <v>147</v>
      </c>
      <c r="AV239" s="11" t="s">
        <v>147</v>
      </c>
      <c r="AW239" s="11" t="s">
        <v>31</v>
      </c>
      <c r="AX239" s="11" t="s">
        <v>75</v>
      </c>
      <c r="AY239" s="129" t="s">
        <v>140</v>
      </c>
    </row>
    <row r="240" spans="2:65" s="12" customFormat="1">
      <c r="B240" s="132"/>
      <c r="C240" s="155"/>
      <c r="D240" s="151" t="s">
        <v>166</v>
      </c>
      <c r="E240" s="156" t="s">
        <v>1</v>
      </c>
      <c r="F240" s="157" t="s">
        <v>168</v>
      </c>
      <c r="G240" s="155"/>
      <c r="H240" s="158">
        <v>2</v>
      </c>
      <c r="J240" s="155"/>
      <c r="L240" s="132"/>
      <c r="M240" s="134"/>
      <c r="T240" s="135"/>
      <c r="AT240" s="133" t="s">
        <v>166</v>
      </c>
      <c r="AU240" s="133" t="s">
        <v>147</v>
      </c>
      <c r="AV240" s="12" t="s">
        <v>146</v>
      </c>
      <c r="AW240" s="12" t="s">
        <v>31</v>
      </c>
      <c r="AX240" s="12" t="s">
        <v>83</v>
      </c>
      <c r="AY240" s="133" t="s">
        <v>140</v>
      </c>
    </row>
    <row r="241" spans="2:65" s="59" customFormat="1" ht="24.2" customHeight="1">
      <c r="B241" s="4"/>
      <c r="C241" s="145" t="s">
        <v>349</v>
      </c>
      <c r="D241" s="145" t="s">
        <v>142</v>
      </c>
      <c r="E241" s="146" t="s">
        <v>350</v>
      </c>
      <c r="F241" s="147" t="s">
        <v>351</v>
      </c>
      <c r="G241" s="148" t="s">
        <v>259</v>
      </c>
      <c r="H241" s="149">
        <v>47.4</v>
      </c>
      <c r="I241" s="5"/>
      <c r="J241" s="167">
        <f>ROUND(I241*H241,2)</f>
        <v>0</v>
      </c>
      <c r="K241" s="6"/>
      <c r="L241" s="4"/>
      <c r="M241" s="7" t="s">
        <v>1</v>
      </c>
      <c r="N241" s="123" t="s">
        <v>41</v>
      </c>
      <c r="P241" s="124">
        <f>O241*H241</f>
        <v>0</v>
      </c>
      <c r="Q241" s="124">
        <v>3.1500000000000001E-4</v>
      </c>
      <c r="R241" s="124">
        <f>Q241*H241</f>
        <v>1.4931E-2</v>
      </c>
      <c r="S241" s="124">
        <v>0</v>
      </c>
      <c r="T241" s="125">
        <f>S241*H241</f>
        <v>0</v>
      </c>
      <c r="AR241" s="126" t="s">
        <v>210</v>
      </c>
      <c r="AT241" s="126" t="s">
        <v>142</v>
      </c>
      <c r="AU241" s="126" t="s">
        <v>147</v>
      </c>
      <c r="AY241" s="49" t="s">
        <v>140</v>
      </c>
      <c r="BE241" s="127">
        <f>IF(N241="základná",J241,0)</f>
        <v>0</v>
      </c>
      <c r="BF241" s="127">
        <f>IF(N241="znížená",J241,0)</f>
        <v>0</v>
      </c>
      <c r="BG241" s="127">
        <f>IF(N241="zákl. prenesená",J241,0)</f>
        <v>0</v>
      </c>
      <c r="BH241" s="127">
        <f>IF(N241="zníž. prenesená",J241,0)</f>
        <v>0</v>
      </c>
      <c r="BI241" s="127">
        <f>IF(N241="nulová",J241,0)</f>
        <v>0</v>
      </c>
      <c r="BJ241" s="49" t="s">
        <v>147</v>
      </c>
      <c r="BK241" s="127">
        <f>ROUND(I241*H241,2)</f>
        <v>0</v>
      </c>
      <c r="BL241" s="49" t="s">
        <v>210</v>
      </c>
      <c r="BM241" s="126" t="s">
        <v>352</v>
      </c>
    </row>
    <row r="242" spans="2:65" s="11" customFormat="1">
      <c r="B242" s="128"/>
      <c r="C242" s="150"/>
      <c r="D242" s="151" t="s">
        <v>166</v>
      </c>
      <c r="E242" s="152" t="s">
        <v>1</v>
      </c>
      <c r="F242" s="153" t="s">
        <v>353</v>
      </c>
      <c r="G242" s="150"/>
      <c r="H242" s="154">
        <v>47.4</v>
      </c>
      <c r="J242" s="150"/>
      <c r="L242" s="128"/>
      <c r="M242" s="130"/>
      <c r="T242" s="131"/>
      <c r="AT242" s="129" t="s">
        <v>166</v>
      </c>
      <c r="AU242" s="129" t="s">
        <v>147</v>
      </c>
      <c r="AV242" s="11" t="s">
        <v>147</v>
      </c>
      <c r="AW242" s="11" t="s">
        <v>31</v>
      </c>
      <c r="AX242" s="11" t="s">
        <v>75</v>
      </c>
      <c r="AY242" s="129" t="s">
        <v>140</v>
      </c>
    </row>
    <row r="243" spans="2:65" s="12" customFormat="1">
      <c r="B243" s="132"/>
      <c r="C243" s="155"/>
      <c r="D243" s="151" t="s">
        <v>166</v>
      </c>
      <c r="E243" s="156" t="s">
        <v>1</v>
      </c>
      <c r="F243" s="157" t="s">
        <v>168</v>
      </c>
      <c r="G243" s="155"/>
      <c r="H243" s="158">
        <v>47.4</v>
      </c>
      <c r="J243" s="155"/>
      <c r="L243" s="132"/>
      <c r="M243" s="134"/>
      <c r="T243" s="135"/>
      <c r="AT243" s="133" t="s">
        <v>166</v>
      </c>
      <c r="AU243" s="133" t="s">
        <v>147</v>
      </c>
      <c r="AV243" s="12" t="s">
        <v>146</v>
      </c>
      <c r="AW243" s="12" t="s">
        <v>31</v>
      </c>
      <c r="AX243" s="12" t="s">
        <v>83</v>
      </c>
      <c r="AY243" s="133" t="s">
        <v>140</v>
      </c>
    </row>
    <row r="244" spans="2:65" s="59" customFormat="1" ht="16.5" customHeight="1">
      <c r="B244" s="4"/>
      <c r="C244" s="145" t="s">
        <v>354</v>
      </c>
      <c r="D244" s="145" t="s">
        <v>142</v>
      </c>
      <c r="E244" s="146" t="s">
        <v>355</v>
      </c>
      <c r="F244" s="147" t="s">
        <v>356</v>
      </c>
      <c r="G244" s="148" t="s">
        <v>96</v>
      </c>
      <c r="H244" s="149">
        <v>9.44</v>
      </c>
      <c r="I244" s="5"/>
      <c r="J244" s="167">
        <f>ROUND(I244*H244,2)</f>
        <v>0</v>
      </c>
      <c r="K244" s="6"/>
      <c r="L244" s="4"/>
      <c r="M244" s="7" t="s">
        <v>1</v>
      </c>
      <c r="N244" s="123" t="s">
        <v>41</v>
      </c>
      <c r="P244" s="124">
        <f>O244*H244</f>
        <v>0</v>
      </c>
      <c r="Q244" s="124">
        <v>1.027E-2</v>
      </c>
      <c r="R244" s="124">
        <f>Q244*H244</f>
        <v>9.6948799999999988E-2</v>
      </c>
      <c r="S244" s="124">
        <v>0</v>
      </c>
      <c r="T244" s="125">
        <f>S244*H244</f>
        <v>0</v>
      </c>
      <c r="AR244" s="126" t="s">
        <v>210</v>
      </c>
      <c r="AT244" s="126" t="s">
        <v>142</v>
      </c>
      <c r="AU244" s="126" t="s">
        <v>147</v>
      </c>
      <c r="AY244" s="49" t="s">
        <v>140</v>
      </c>
      <c r="BE244" s="127">
        <f>IF(N244="základná",J244,0)</f>
        <v>0</v>
      </c>
      <c r="BF244" s="127">
        <f>IF(N244="znížená",J244,0)</f>
        <v>0</v>
      </c>
      <c r="BG244" s="127">
        <f>IF(N244="zákl. prenesená",J244,0)</f>
        <v>0</v>
      </c>
      <c r="BH244" s="127">
        <f>IF(N244="zníž. prenesená",J244,0)</f>
        <v>0</v>
      </c>
      <c r="BI244" s="127">
        <f>IF(N244="nulová",J244,0)</f>
        <v>0</v>
      </c>
      <c r="BJ244" s="49" t="s">
        <v>147</v>
      </c>
      <c r="BK244" s="127">
        <f>ROUND(I244*H244,2)</f>
        <v>0</v>
      </c>
      <c r="BL244" s="49" t="s">
        <v>210</v>
      </c>
      <c r="BM244" s="126" t="s">
        <v>357</v>
      </c>
    </row>
    <row r="245" spans="2:65" s="11" customFormat="1">
      <c r="B245" s="128"/>
      <c r="C245" s="150"/>
      <c r="D245" s="151" t="s">
        <v>166</v>
      </c>
      <c r="E245" s="152" t="s">
        <v>1</v>
      </c>
      <c r="F245" s="153" t="s">
        <v>358</v>
      </c>
      <c r="G245" s="150"/>
      <c r="H245" s="154">
        <v>9.44</v>
      </c>
      <c r="J245" s="150"/>
      <c r="L245" s="128"/>
      <c r="M245" s="130"/>
      <c r="T245" s="131"/>
      <c r="AT245" s="129" t="s">
        <v>166</v>
      </c>
      <c r="AU245" s="129" t="s">
        <v>147</v>
      </c>
      <c r="AV245" s="11" t="s">
        <v>147</v>
      </c>
      <c r="AW245" s="11" t="s">
        <v>31</v>
      </c>
      <c r="AX245" s="11" t="s">
        <v>75</v>
      </c>
      <c r="AY245" s="129" t="s">
        <v>140</v>
      </c>
    </row>
    <row r="246" spans="2:65" s="12" customFormat="1">
      <c r="B246" s="132"/>
      <c r="C246" s="155"/>
      <c r="D246" s="151" t="s">
        <v>166</v>
      </c>
      <c r="E246" s="156" t="s">
        <v>1</v>
      </c>
      <c r="F246" s="157" t="s">
        <v>168</v>
      </c>
      <c r="G246" s="155"/>
      <c r="H246" s="158">
        <v>9.44</v>
      </c>
      <c r="J246" s="155"/>
      <c r="L246" s="132"/>
      <c r="M246" s="134"/>
      <c r="T246" s="135"/>
      <c r="AT246" s="133" t="s">
        <v>166</v>
      </c>
      <c r="AU246" s="133" t="s">
        <v>147</v>
      </c>
      <c r="AV246" s="12" t="s">
        <v>146</v>
      </c>
      <c r="AW246" s="12" t="s">
        <v>31</v>
      </c>
      <c r="AX246" s="12" t="s">
        <v>83</v>
      </c>
      <c r="AY246" s="133" t="s">
        <v>140</v>
      </c>
    </row>
    <row r="247" spans="2:65" s="59" customFormat="1" ht="24.2" customHeight="1">
      <c r="B247" s="4"/>
      <c r="C247" s="145" t="s">
        <v>359</v>
      </c>
      <c r="D247" s="145" t="s">
        <v>142</v>
      </c>
      <c r="E247" s="146" t="s">
        <v>360</v>
      </c>
      <c r="F247" s="147" t="s">
        <v>361</v>
      </c>
      <c r="G247" s="148" t="s">
        <v>259</v>
      </c>
      <c r="H247" s="149">
        <v>23</v>
      </c>
      <c r="I247" s="5"/>
      <c r="J247" s="167">
        <f>ROUND(I247*H247,2)</f>
        <v>0</v>
      </c>
      <c r="K247" s="6"/>
      <c r="L247" s="4"/>
      <c r="M247" s="7" t="s">
        <v>1</v>
      </c>
      <c r="N247" s="123" t="s">
        <v>41</v>
      </c>
      <c r="P247" s="124">
        <f>O247*H247</f>
        <v>0</v>
      </c>
      <c r="Q247" s="124">
        <v>1.415E-3</v>
      </c>
      <c r="R247" s="124">
        <f>Q247*H247</f>
        <v>3.2544999999999998E-2</v>
      </c>
      <c r="S247" s="124">
        <v>0</v>
      </c>
      <c r="T247" s="125">
        <f>S247*H247</f>
        <v>0</v>
      </c>
      <c r="AR247" s="126" t="s">
        <v>210</v>
      </c>
      <c r="AT247" s="126" t="s">
        <v>142</v>
      </c>
      <c r="AU247" s="126" t="s">
        <v>147</v>
      </c>
      <c r="AY247" s="49" t="s">
        <v>140</v>
      </c>
      <c r="BE247" s="127">
        <f>IF(N247="základná",J247,0)</f>
        <v>0</v>
      </c>
      <c r="BF247" s="127">
        <f>IF(N247="znížená",J247,0)</f>
        <v>0</v>
      </c>
      <c r="BG247" s="127">
        <f>IF(N247="zákl. prenesená",J247,0)</f>
        <v>0</v>
      </c>
      <c r="BH247" s="127">
        <f>IF(N247="zníž. prenesená",J247,0)</f>
        <v>0</v>
      </c>
      <c r="BI247" s="127">
        <f>IF(N247="nulová",J247,0)</f>
        <v>0</v>
      </c>
      <c r="BJ247" s="49" t="s">
        <v>147</v>
      </c>
      <c r="BK247" s="127">
        <f>ROUND(I247*H247,2)</f>
        <v>0</v>
      </c>
      <c r="BL247" s="49" t="s">
        <v>210</v>
      </c>
      <c r="BM247" s="126" t="s">
        <v>362</v>
      </c>
    </row>
    <row r="248" spans="2:65" s="11" customFormat="1">
      <c r="B248" s="128"/>
      <c r="C248" s="150"/>
      <c r="D248" s="151" t="s">
        <v>166</v>
      </c>
      <c r="E248" s="152" t="s">
        <v>1</v>
      </c>
      <c r="F248" s="153" t="s">
        <v>363</v>
      </c>
      <c r="G248" s="150"/>
      <c r="H248" s="154">
        <v>23</v>
      </c>
      <c r="J248" s="150"/>
      <c r="L248" s="128"/>
      <c r="M248" s="130"/>
      <c r="T248" s="131"/>
      <c r="AT248" s="129" t="s">
        <v>166</v>
      </c>
      <c r="AU248" s="129" t="s">
        <v>147</v>
      </c>
      <c r="AV248" s="11" t="s">
        <v>147</v>
      </c>
      <c r="AW248" s="11" t="s">
        <v>31</v>
      </c>
      <c r="AX248" s="11" t="s">
        <v>75</v>
      </c>
      <c r="AY248" s="129" t="s">
        <v>140</v>
      </c>
    </row>
    <row r="249" spans="2:65" s="12" customFormat="1">
      <c r="B249" s="132"/>
      <c r="C249" s="155"/>
      <c r="D249" s="151" t="s">
        <v>166</v>
      </c>
      <c r="E249" s="156" t="s">
        <v>1</v>
      </c>
      <c r="F249" s="157" t="s">
        <v>168</v>
      </c>
      <c r="G249" s="155"/>
      <c r="H249" s="158">
        <v>23</v>
      </c>
      <c r="J249" s="155"/>
      <c r="L249" s="132"/>
      <c r="M249" s="134"/>
      <c r="T249" s="135"/>
      <c r="AT249" s="133" t="s">
        <v>166</v>
      </c>
      <c r="AU249" s="133" t="s">
        <v>147</v>
      </c>
      <c r="AV249" s="12" t="s">
        <v>146</v>
      </c>
      <c r="AW249" s="12" t="s">
        <v>31</v>
      </c>
      <c r="AX249" s="12" t="s">
        <v>83</v>
      </c>
      <c r="AY249" s="133" t="s">
        <v>140</v>
      </c>
    </row>
    <row r="250" spans="2:65" s="59" customFormat="1" ht="24.2" customHeight="1">
      <c r="B250" s="4"/>
      <c r="C250" s="145" t="s">
        <v>364</v>
      </c>
      <c r="D250" s="145" t="s">
        <v>142</v>
      </c>
      <c r="E250" s="146" t="s">
        <v>365</v>
      </c>
      <c r="F250" s="147" t="s">
        <v>366</v>
      </c>
      <c r="G250" s="148" t="s">
        <v>259</v>
      </c>
      <c r="H250" s="149">
        <v>23.7</v>
      </c>
      <c r="I250" s="5"/>
      <c r="J250" s="167">
        <f>ROUND(I250*H250,2)</f>
        <v>0</v>
      </c>
      <c r="K250" s="6"/>
      <c r="L250" s="4"/>
      <c r="M250" s="7" t="s">
        <v>1</v>
      </c>
      <c r="N250" s="123" t="s">
        <v>41</v>
      </c>
      <c r="P250" s="124">
        <f>O250*H250</f>
        <v>0</v>
      </c>
      <c r="Q250" s="124">
        <v>2.2474999999999999E-3</v>
      </c>
      <c r="R250" s="124">
        <f>Q250*H250</f>
        <v>5.3265749999999994E-2</v>
      </c>
      <c r="S250" s="124">
        <v>0</v>
      </c>
      <c r="T250" s="125">
        <f>S250*H250</f>
        <v>0</v>
      </c>
      <c r="AR250" s="126" t="s">
        <v>210</v>
      </c>
      <c r="AT250" s="126" t="s">
        <v>142</v>
      </c>
      <c r="AU250" s="126" t="s">
        <v>147</v>
      </c>
      <c r="AY250" s="49" t="s">
        <v>140</v>
      </c>
      <c r="BE250" s="127">
        <f>IF(N250="základná",J250,0)</f>
        <v>0</v>
      </c>
      <c r="BF250" s="127">
        <f>IF(N250="znížená",J250,0)</f>
        <v>0</v>
      </c>
      <c r="BG250" s="127">
        <f>IF(N250="zákl. prenesená",J250,0)</f>
        <v>0</v>
      </c>
      <c r="BH250" s="127">
        <f>IF(N250="zníž. prenesená",J250,0)</f>
        <v>0</v>
      </c>
      <c r="BI250" s="127">
        <f>IF(N250="nulová",J250,0)</f>
        <v>0</v>
      </c>
      <c r="BJ250" s="49" t="s">
        <v>147</v>
      </c>
      <c r="BK250" s="127">
        <f>ROUND(I250*H250,2)</f>
        <v>0</v>
      </c>
      <c r="BL250" s="49" t="s">
        <v>210</v>
      </c>
      <c r="BM250" s="126" t="s">
        <v>367</v>
      </c>
    </row>
    <row r="251" spans="2:65" s="11" customFormat="1">
      <c r="B251" s="128"/>
      <c r="C251" s="150"/>
      <c r="D251" s="151" t="s">
        <v>166</v>
      </c>
      <c r="E251" s="152" t="s">
        <v>1</v>
      </c>
      <c r="F251" s="153" t="s">
        <v>368</v>
      </c>
      <c r="G251" s="150"/>
      <c r="H251" s="154">
        <v>23.7</v>
      </c>
      <c r="J251" s="150"/>
      <c r="L251" s="128"/>
      <c r="M251" s="130"/>
      <c r="T251" s="131"/>
      <c r="AT251" s="129" t="s">
        <v>166</v>
      </c>
      <c r="AU251" s="129" t="s">
        <v>147</v>
      </c>
      <c r="AV251" s="11" t="s">
        <v>147</v>
      </c>
      <c r="AW251" s="11" t="s">
        <v>31</v>
      </c>
      <c r="AX251" s="11" t="s">
        <v>75</v>
      </c>
      <c r="AY251" s="129" t="s">
        <v>140</v>
      </c>
    </row>
    <row r="252" spans="2:65" s="12" customFormat="1">
      <c r="B252" s="132"/>
      <c r="C252" s="155"/>
      <c r="D252" s="151" t="s">
        <v>166</v>
      </c>
      <c r="E252" s="156" t="s">
        <v>1</v>
      </c>
      <c r="F252" s="157" t="s">
        <v>168</v>
      </c>
      <c r="G252" s="155"/>
      <c r="H252" s="158">
        <v>23.7</v>
      </c>
      <c r="J252" s="155"/>
      <c r="L252" s="132"/>
      <c r="M252" s="134"/>
      <c r="T252" s="135"/>
      <c r="AT252" s="133" t="s">
        <v>166</v>
      </c>
      <c r="AU252" s="133" t="s">
        <v>147</v>
      </c>
      <c r="AV252" s="12" t="s">
        <v>146</v>
      </c>
      <c r="AW252" s="12" t="s">
        <v>31</v>
      </c>
      <c r="AX252" s="12" t="s">
        <v>83</v>
      </c>
      <c r="AY252" s="133" t="s">
        <v>140</v>
      </c>
    </row>
    <row r="253" spans="2:65" s="59" customFormat="1" ht="21.75" customHeight="1">
      <c r="B253" s="4"/>
      <c r="C253" s="145" t="s">
        <v>369</v>
      </c>
      <c r="D253" s="145" t="s">
        <v>142</v>
      </c>
      <c r="E253" s="146" t="s">
        <v>370</v>
      </c>
      <c r="F253" s="147" t="s">
        <v>371</v>
      </c>
      <c r="G253" s="148" t="s">
        <v>259</v>
      </c>
      <c r="H253" s="149">
        <v>23.7</v>
      </c>
      <c r="I253" s="5"/>
      <c r="J253" s="167">
        <f>ROUND(I253*H253,2)</f>
        <v>0</v>
      </c>
      <c r="K253" s="6"/>
      <c r="L253" s="4"/>
      <c r="M253" s="7" t="s">
        <v>1</v>
      </c>
      <c r="N253" s="123" t="s">
        <v>41</v>
      </c>
      <c r="P253" s="124">
        <f>O253*H253</f>
        <v>0</v>
      </c>
      <c r="Q253" s="124">
        <v>3.9500000000000001E-4</v>
      </c>
      <c r="R253" s="124">
        <f>Q253*H253</f>
        <v>9.3615E-3</v>
      </c>
      <c r="S253" s="124">
        <v>0</v>
      </c>
      <c r="T253" s="125">
        <f>S253*H253</f>
        <v>0</v>
      </c>
      <c r="AR253" s="126" t="s">
        <v>210</v>
      </c>
      <c r="AT253" s="126" t="s">
        <v>142</v>
      </c>
      <c r="AU253" s="126" t="s">
        <v>147</v>
      </c>
      <c r="AY253" s="49" t="s">
        <v>140</v>
      </c>
      <c r="BE253" s="127">
        <f>IF(N253="základná",J253,0)</f>
        <v>0</v>
      </c>
      <c r="BF253" s="127">
        <f>IF(N253="znížená",J253,0)</f>
        <v>0</v>
      </c>
      <c r="BG253" s="127">
        <f>IF(N253="zákl. prenesená",J253,0)</f>
        <v>0</v>
      </c>
      <c r="BH253" s="127">
        <f>IF(N253="zníž. prenesená",J253,0)</f>
        <v>0</v>
      </c>
      <c r="BI253" s="127">
        <f>IF(N253="nulová",J253,0)</f>
        <v>0</v>
      </c>
      <c r="BJ253" s="49" t="s">
        <v>147</v>
      </c>
      <c r="BK253" s="127">
        <f>ROUND(I253*H253,2)</f>
        <v>0</v>
      </c>
      <c r="BL253" s="49" t="s">
        <v>210</v>
      </c>
      <c r="BM253" s="126" t="s">
        <v>372</v>
      </c>
    </row>
    <row r="254" spans="2:65" s="11" customFormat="1">
      <c r="B254" s="128"/>
      <c r="C254" s="150"/>
      <c r="D254" s="151" t="s">
        <v>166</v>
      </c>
      <c r="E254" s="152" t="s">
        <v>1</v>
      </c>
      <c r="F254" s="153" t="s">
        <v>368</v>
      </c>
      <c r="G254" s="150"/>
      <c r="H254" s="154">
        <v>23.7</v>
      </c>
      <c r="J254" s="150"/>
      <c r="L254" s="128"/>
      <c r="M254" s="130"/>
      <c r="T254" s="131"/>
      <c r="AT254" s="129" t="s">
        <v>166</v>
      </c>
      <c r="AU254" s="129" t="s">
        <v>147</v>
      </c>
      <c r="AV254" s="11" t="s">
        <v>147</v>
      </c>
      <c r="AW254" s="11" t="s">
        <v>31</v>
      </c>
      <c r="AX254" s="11" t="s">
        <v>75</v>
      </c>
      <c r="AY254" s="129" t="s">
        <v>140</v>
      </c>
    </row>
    <row r="255" spans="2:65" s="12" customFormat="1">
      <c r="B255" s="132"/>
      <c r="C255" s="155"/>
      <c r="D255" s="151" t="s">
        <v>166</v>
      </c>
      <c r="E255" s="156" t="s">
        <v>1</v>
      </c>
      <c r="F255" s="157" t="s">
        <v>168</v>
      </c>
      <c r="G255" s="155"/>
      <c r="H255" s="158">
        <v>23.7</v>
      </c>
      <c r="J255" s="155"/>
      <c r="L255" s="132"/>
      <c r="M255" s="134"/>
      <c r="T255" s="135"/>
      <c r="AT255" s="133" t="s">
        <v>166</v>
      </c>
      <c r="AU255" s="133" t="s">
        <v>147</v>
      </c>
      <c r="AV255" s="12" t="s">
        <v>146</v>
      </c>
      <c r="AW255" s="12" t="s">
        <v>31</v>
      </c>
      <c r="AX255" s="12" t="s">
        <v>83</v>
      </c>
      <c r="AY255" s="133" t="s">
        <v>140</v>
      </c>
    </row>
    <row r="256" spans="2:65" s="59" customFormat="1" ht="33" customHeight="1">
      <c r="B256" s="4"/>
      <c r="C256" s="145" t="s">
        <v>373</v>
      </c>
      <c r="D256" s="145" t="s">
        <v>142</v>
      </c>
      <c r="E256" s="146" t="s">
        <v>374</v>
      </c>
      <c r="F256" s="147" t="s">
        <v>375</v>
      </c>
      <c r="G256" s="148" t="s">
        <v>96</v>
      </c>
      <c r="H256" s="149">
        <v>272.55</v>
      </c>
      <c r="I256" s="5"/>
      <c r="J256" s="167">
        <f>ROUND(I256*H256,2)</f>
        <v>0</v>
      </c>
      <c r="K256" s="6"/>
      <c r="L256" s="4"/>
      <c r="M256" s="7" t="s">
        <v>1</v>
      </c>
      <c r="N256" s="123" t="s">
        <v>41</v>
      </c>
      <c r="P256" s="124">
        <f>O256*H256</f>
        <v>0</v>
      </c>
      <c r="Q256" s="124">
        <v>5.9670000000000001E-3</v>
      </c>
      <c r="R256" s="124">
        <f>Q256*H256</f>
        <v>1.6263058500000001</v>
      </c>
      <c r="S256" s="124">
        <v>0</v>
      </c>
      <c r="T256" s="125">
        <f>S256*H256</f>
        <v>0</v>
      </c>
      <c r="AR256" s="126" t="s">
        <v>210</v>
      </c>
      <c r="AT256" s="126" t="s">
        <v>142</v>
      </c>
      <c r="AU256" s="126" t="s">
        <v>147</v>
      </c>
      <c r="AY256" s="49" t="s">
        <v>140</v>
      </c>
      <c r="BE256" s="127">
        <f>IF(N256="základná",J256,0)</f>
        <v>0</v>
      </c>
      <c r="BF256" s="127">
        <f>IF(N256="znížená",J256,0)</f>
        <v>0</v>
      </c>
      <c r="BG256" s="127">
        <f>IF(N256="zákl. prenesená",J256,0)</f>
        <v>0</v>
      </c>
      <c r="BH256" s="127">
        <f>IF(N256="zníž. prenesená",J256,0)</f>
        <v>0</v>
      </c>
      <c r="BI256" s="127">
        <f>IF(N256="nulová",J256,0)</f>
        <v>0</v>
      </c>
      <c r="BJ256" s="49" t="s">
        <v>147</v>
      </c>
      <c r="BK256" s="127">
        <f>ROUND(I256*H256,2)</f>
        <v>0</v>
      </c>
      <c r="BL256" s="49" t="s">
        <v>210</v>
      </c>
      <c r="BM256" s="126" t="s">
        <v>376</v>
      </c>
    </row>
    <row r="257" spans="2:65" s="11" customFormat="1">
      <c r="B257" s="128"/>
      <c r="C257" s="150"/>
      <c r="D257" s="151" t="s">
        <v>166</v>
      </c>
      <c r="E257" s="152" t="s">
        <v>1</v>
      </c>
      <c r="F257" s="153" t="s">
        <v>94</v>
      </c>
      <c r="G257" s="150"/>
      <c r="H257" s="154">
        <v>272.55</v>
      </c>
      <c r="J257" s="150"/>
      <c r="L257" s="128"/>
      <c r="M257" s="130"/>
      <c r="T257" s="131"/>
      <c r="AT257" s="129" t="s">
        <v>166</v>
      </c>
      <c r="AU257" s="129" t="s">
        <v>147</v>
      </c>
      <c r="AV257" s="11" t="s">
        <v>147</v>
      </c>
      <c r="AW257" s="11" t="s">
        <v>31</v>
      </c>
      <c r="AX257" s="11" t="s">
        <v>75</v>
      </c>
      <c r="AY257" s="129" t="s">
        <v>140</v>
      </c>
    </row>
    <row r="258" spans="2:65" s="12" customFormat="1">
      <c r="B258" s="132"/>
      <c r="C258" s="155"/>
      <c r="D258" s="151" t="s">
        <v>166</v>
      </c>
      <c r="E258" s="156" t="s">
        <v>1</v>
      </c>
      <c r="F258" s="157" t="s">
        <v>168</v>
      </c>
      <c r="G258" s="155"/>
      <c r="H258" s="158">
        <v>272.55</v>
      </c>
      <c r="J258" s="155"/>
      <c r="L258" s="132"/>
      <c r="M258" s="134"/>
      <c r="T258" s="135"/>
      <c r="AT258" s="133" t="s">
        <v>166</v>
      </c>
      <c r="AU258" s="133" t="s">
        <v>147</v>
      </c>
      <c r="AV258" s="12" t="s">
        <v>146</v>
      </c>
      <c r="AW258" s="12" t="s">
        <v>31</v>
      </c>
      <c r="AX258" s="12" t="s">
        <v>83</v>
      </c>
      <c r="AY258" s="133" t="s">
        <v>140</v>
      </c>
    </row>
    <row r="259" spans="2:65" s="59" customFormat="1" ht="24.2" customHeight="1">
      <c r="B259" s="4"/>
      <c r="C259" s="145" t="s">
        <v>377</v>
      </c>
      <c r="D259" s="145" t="s">
        <v>142</v>
      </c>
      <c r="E259" s="146" t="s">
        <v>378</v>
      </c>
      <c r="F259" s="147" t="s">
        <v>379</v>
      </c>
      <c r="G259" s="148" t="s">
        <v>259</v>
      </c>
      <c r="H259" s="149">
        <v>47.4</v>
      </c>
      <c r="I259" s="5"/>
      <c r="J259" s="167">
        <f>ROUND(I259*H259,2)</f>
        <v>0</v>
      </c>
      <c r="K259" s="6"/>
      <c r="L259" s="4"/>
      <c r="M259" s="7" t="s">
        <v>1</v>
      </c>
      <c r="N259" s="123" t="s">
        <v>41</v>
      </c>
      <c r="P259" s="124">
        <f>O259*H259</f>
        <v>0</v>
      </c>
      <c r="Q259" s="124">
        <v>4.0000000000000002E-4</v>
      </c>
      <c r="R259" s="124">
        <f>Q259*H259</f>
        <v>1.8960000000000001E-2</v>
      </c>
      <c r="S259" s="124">
        <v>0</v>
      </c>
      <c r="T259" s="125">
        <f>S259*H259</f>
        <v>0</v>
      </c>
      <c r="AR259" s="126" t="s">
        <v>210</v>
      </c>
      <c r="AT259" s="126" t="s">
        <v>142</v>
      </c>
      <c r="AU259" s="126" t="s">
        <v>147</v>
      </c>
      <c r="AY259" s="49" t="s">
        <v>140</v>
      </c>
      <c r="BE259" s="127">
        <f>IF(N259="základná",J259,0)</f>
        <v>0</v>
      </c>
      <c r="BF259" s="127">
        <f>IF(N259="znížená",J259,0)</f>
        <v>0</v>
      </c>
      <c r="BG259" s="127">
        <f>IF(N259="zákl. prenesená",J259,0)</f>
        <v>0</v>
      </c>
      <c r="BH259" s="127">
        <f>IF(N259="zníž. prenesená",J259,0)</f>
        <v>0</v>
      </c>
      <c r="BI259" s="127">
        <f>IF(N259="nulová",J259,0)</f>
        <v>0</v>
      </c>
      <c r="BJ259" s="49" t="s">
        <v>147</v>
      </c>
      <c r="BK259" s="127">
        <f>ROUND(I259*H259,2)</f>
        <v>0</v>
      </c>
      <c r="BL259" s="49" t="s">
        <v>210</v>
      </c>
      <c r="BM259" s="126" t="s">
        <v>380</v>
      </c>
    </row>
    <row r="260" spans="2:65" s="11" customFormat="1">
      <c r="B260" s="128"/>
      <c r="C260" s="150"/>
      <c r="D260" s="151" t="s">
        <v>166</v>
      </c>
      <c r="E260" s="152" t="s">
        <v>1</v>
      </c>
      <c r="F260" s="153" t="s">
        <v>353</v>
      </c>
      <c r="G260" s="150"/>
      <c r="H260" s="154">
        <v>47.4</v>
      </c>
      <c r="J260" s="150"/>
      <c r="L260" s="128"/>
      <c r="M260" s="130"/>
      <c r="T260" s="131"/>
      <c r="AT260" s="129" t="s">
        <v>166</v>
      </c>
      <c r="AU260" s="129" t="s">
        <v>147</v>
      </c>
      <c r="AV260" s="11" t="s">
        <v>147</v>
      </c>
      <c r="AW260" s="11" t="s">
        <v>31</v>
      </c>
      <c r="AX260" s="11" t="s">
        <v>75</v>
      </c>
      <c r="AY260" s="129" t="s">
        <v>140</v>
      </c>
    </row>
    <row r="261" spans="2:65" s="12" customFormat="1">
      <c r="B261" s="132"/>
      <c r="C261" s="155"/>
      <c r="D261" s="151" t="s">
        <v>166</v>
      </c>
      <c r="E261" s="156" t="s">
        <v>1</v>
      </c>
      <c r="F261" s="157" t="s">
        <v>168</v>
      </c>
      <c r="G261" s="155"/>
      <c r="H261" s="158">
        <v>47.4</v>
      </c>
      <c r="J261" s="155"/>
      <c r="L261" s="132"/>
      <c r="M261" s="134"/>
      <c r="T261" s="135"/>
      <c r="AT261" s="133" t="s">
        <v>166</v>
      </c>
      <c r="AU261" s="133" t="s">
        <v>147</v>
      </c>
      <c r="AV261" s="12" t="s">
        <v>146</v>
      </c>
      <c r="AW261" s="12" t="s">
        <v>31</v>
      </c>
      <c r="AX261" s="12" t="s">
        <v>83</v>
      </c>
      <c r="AY261" s="133" t="s">
        <v>140</v>
      </c>
    </row>
    <row r="262" spans="2:65" s="59" customFormat="1" ht="37.9" customHeight="1">
      <c r="B262" s="4"/>
      <c r="C262" s="145" t="s">
        <v>381</v>
      </c>
      <c r="D262" s="145" t="s">
        <v>142</v>
      </c>
      <c r="E262" s="146" t="s">
        <v>382</v>
      </c>
      <c r="F262" s="147" t="s">
        <v>383</v>
      </c>
      <c r="G262" s="148" t="s">
        <v>259</v>
      </c>
      <c r="H262" s="149">
        <v>70.400000000000006</v>
      </c>
      <c r="I262" s="5"/>
      <c r="J262" s="167">
        <f>ROUND(I262*H262,2)</f>
        <v>0</v>
      </c>
      <c r="K262" s="6"/>
      <c r="L262" s="4"/>
      <c r="M262" s="7" t="s">
        <v>1</v>
      </c>
      <c r="N262" s="123" t="s">
        <v>41</v>
      </c>
      <c r="P262" s="124">
        <f>O262*H262</f>
        <v>0</v>
      </c>
      <c r="Q262" s="124">
        <v>4.1700000000000001E-3</v>
      </c>
      <c r="R262" s="124">
        <f>Q262*H262</f>
        <v>0.29356800000000005</v>
      </c>
      <c r="S262" s="124">
        <v>0</v>
      </c>
      <c r="T262" s="125">
        <f>S262*H262</f>
        <v>0</v>
      </c>
      <c r="AR262" s="126" t="s">
        <v>210</v>
      </c>
      <c r="AT262" s="126" t="s">
        <v>142</v>
      </c>
      <c r="AU262" s="126" t="s">
        <v>147</v>
      </c>
      <c r="AY262" s="49" t="s">
        <v>140</v>
      </c>
      <c r="BE262" s="127">
        <f>IF(N262="základná",J262,0)</f>
        <v>0</v>
      </c>
      <c r="BF262" s="127">
        <f>IF(N262="znížená",J262,0)</f>
        <v>0</v>
      </c>
      <c r="BG262" s="127">
        <f>IF(N262="zákl. prenesená",J262,0)</f>
        <v>0</v>
      </c>
      <c r="BH262" s="127">
        <f>IF(N262="zníž. prenesená",J262,0)</f>
        <v>0</v>
      </c>
      <c r="BI262" s="127">
        <f>IF(N262="nulová",J262,0)</f>
        <v>0</v>
      </c>
      <c r="BJ262" s="49" t="s">
        <v>147</v>
      </c>
      <c r="BK262" s="127">
        <f>ROUND(I262*H262,2)</f>
        <v>0</v>
      </c>
      <c r="BL262" s="49" t="s">
        <v>210</v>
      </c>
      <c r="BM262" s="126" t="s">
        <v>384</v>
      </c>
    </row>
    <row r="263" spans="2:65" s="11" customFormat="1">
      <c r="B263" s="128"/>
      <c r="C263" s="150"/>
      <c r="D263" s="151" t="s">
        <v>166</v>
      </c>
      <c r="E263" s="152" t="s">
        <v>1</v>
      </c>
      <c r="F263" s="153" t="s">
        <v>385</v>
      </c>
      <c r="G263" s="150"/>
      <c r="H263" s="154">
        <v>70.400000000000006</v>
      </c>
      <c r="J263" s="150"/>
      <c r="L263" s="128"/>
      <c r="M263" s="130"/>
      <c r="T263" s="131"/>
      <c r="AT263" s="129" t="s">
        <v>166</v>
      </c>
      <c r="AU263" s="129" t="s">
        <v>147</v>
      </c>
      <c r="AV263" s="11" t="s">
        <v>147</v>
      </c>
      <c r="AW263" s="11" t="s">
        <v>31</v>
      </c>
      <c r="AX263" s="11" t="s">
        <v>75</v>
      </c>
      <c r="AY263" s="129" t="s">
        <v>140</v>
      </c>
    </row>
    <row r="264" spans="2:65" s="12" customFormat="1">
      <c r="B264" s="132"/>
      <c r="C264" s="155"/>
      <c r="D264" s="151" t="s">
        <v>166</v>
      </c>
      <c r="E264" s="156" t="s">
        <v>1</v>
      </c>
      <c r="F264" s="157" t="s">
        <v>168</v>
      </c>
      <c r="G264" s="155"/>
      <c r="H264" s="158">
        <v>70.400000000000006</v>
      </c>
      <c r="J264" s="155"/>
      <c r="L264" s="132"/>
      <c r="M264" s="134"/>
      <c r="T264" s="135"/>
      <c r="AT264" s="133" t="s">
        <v>166</v>
      </c>
      <c r="AU264" s="133" t="s">
        <v>147</v>
      </c>
      <c r="AV264" s="12" t="s">
        <v>146</v>
      </c>
      <c r="AW264" s="12" t="s">
        <v>31</v>
      </c>
      <c r="AX264" s="12" t="s">
        <v>83</v>
      </c>
      <c r="AY264" s="133" t="s">
        <v>140</v>
      </c>
    </row>
    <row r="265" spans="2:65" s="59" customFormat="1" ht="37.9" customHeight="1">
      <c r="B265" s="4"/>
      <c r="C265" s="145" t="s">
        <v>386</v>
      </c>
      <c r="D265" s="145" t="s">
        <v>142</v>
      </c>
      <c r="E265" s="146" t="s">
        <v>387</v>
      </c>
      <c r="F265" s="147" t="s">
        <v>388</v>
      </c>
      <c r="G265" s="148" t="s">
        <v>259</v>
      </c>
      <c r="H265" s="149">
        <v>70.400000000000006</v>
      </c>
      <c r="I265" s="5"/>
      <c r="J265" s="167">
        <f>ROUND(I265*H265,2)</f>
        <v>0</v>
      </c>
      <c r="K265" s="6"/>
      <c r="L265" s="4"/>
      <c r="M265" s="7" t="s">
        <v>1</v>
      </c>
      <c r="N265" s="123" t="s">
        <v>41</v>
      </c>
      <c r="P265" s="124">
        <f>O265*H265</f>
        <v>0</v>
      </c>
      <c r="Q265" s="124">
        <v>5.4999999999999997E-3</v>
      </c>
      <c r="R265" s="124">
        <f>Q265*H265</f>
        <v>0.38719999999999999</v>
      </c>
      <c r="S265" s="124">
        <v>0</v>
      </c>
      <c r="T265" s="125">
        <f>S265*H265</f>
        <v>0</v>
      </c>
      <c r="AR265" s="126" t="s">
        <v>210</v>
      </c>
      <c r="AT265" s="126" t="s">
        <v>142</v>
      </c>
      <c r="AU265" s="126" t="s">
        <v>147</v>
      </c>
      <c r="AY265" s="49" t="s">
        <v>140</v>
      </c>
      <c r="BE265" s="127">
        <f>IF(N265="základná",J265,0)</f>
        <v>0</v>
      </c>
      <c r="BF265" s="127">
        <f>IF(N265="znížená",J265,0)</f>
        <v>0</v>
      </c>
      <c r="BG265" s="127">
        <f>IF(N265="zákl. prenesená",J265,0)</f>
        <v>0</v>
      </c>
      <c r="BH265" s="127">
        <f>IF(N265="zníž. prenesená",J265,0)</f>
        <v>0</v>
      </c>
      <c r="BI265" s="127">
        <f>IF(N265="nulová",J265,0)</f>
        <v>0</v>
      </c>
      <c r="BJ265" s="49" t="s">
        <v>147</v>
      </c>
      <c r="BK265" s="127">
        <f>ROUND(I265*H265,2)</f>
        <v>0</v>
      </c>
      <c r="BL265" s="49" t="s">
        <v>210</v>
      </c>
      <c r="BM265" s="126" t="s">
        <v>389</v>
      </c>
    </row>
    <row r="266" spans="2:65" s="11" customFormat="1">
      <c r="B266" s="128"/>
      <c r="C266" s="150"/>
      <c r="D266" s="151" t="s">
        <v>166</v>
      </c>
      <c r="E266" s="152" t="s">
        <v>1</v>
      </c>
      <c r="F266" s="153" t="s">
        <v>390</v>
      </c>
      <c r="G266" s="150"/>
      <c r="H266" s="154">
        <v>70.400000000000006</v>
      </c>
      <c r="J266" s="150"/>
      <c r="L266" s="128"/>
      <c r="M266" s="130"/>
      <c r="T266" s="131"/>
      <c r="AT266" s="129" t="s">
        <v>166</v>
      </c>
      <c r="AU266" s="129" t="s">
        <v>147</v>
      </c>
      <c r="AV266" s="11" t="s">
        <v>147</v>
      </c>
      <c r="AW266" s="11" t="s">
        <v>31</v>
      </c>
      <c r="AX266" s="11" t="s">
        <v>75</v>
      </c>
      <c r="AY266" s="129" t="s">
        <v>140</v>
      </c>
    </row>
    <row r="267" spans="2:65" s="12" customFormat="1">
      <c r="B267" s="132"/>
      <c r="C267" s="155"/>
      <c r="D267" s="151" t="s">
        <v>166</v>
      </c>
      <c r="E267" s="156" t="s">
        <v>1</v>
      </c>
      <c r="F267" s="157" t="s">
        <v>168</v>
      </c>
      <c r="G267" s="155"/>
      <c r="H267" s="158">
        <v>70.400000000000006</v>
      </c>
      <c r="J267" s="155"/>
      <c r="L267" s="132"/>
      <c r="M267" s="134"/>
      <c r="T267" s="135"/>
      <c r="AT267" s="133" t="s">
        <v>166</v>
      </c>
      <c r="AU267" s="133" t="s">
        <v>147</v>
      </c>
      <c r="AV267" s="12" t="s">
        <v>146</v>
      </c>
      <c r="AW267" s="12" t="s">
        <v>31</v>
      </c>
      <c r="AX267" s="12" t="s">
        <v>83</v>
      </c>
      <c r="AY267" s="133" t="s">
        <v>140</v>
      </c>
    </row>
    <row r="268" spans="2:65" s="59" customFormat="1" ht="24.2" customHeight="1">
      <c r="B268" s="4"/>
      <c r="C268" s="145" t="s">
        <v>391</v>
      </c>
      <c r="D268" s="145" t="s">
        <v>142</v>
      </c>
      <c r="E268" s="146" t="s">
        <v>392</v>
      </c>
      <c r="F268" s="147" t="s">
        <v>393</v>
      </c>
      <c r="G268" s="148" t="s">
        <v>259</v>
      </c>
      <c r="H268" s="149">
        <v>47.4</v>
      </c>
      <c r="I268" s="5"/>
      <c r="J268" s="167">
        <f>ROUND(I268*H268,2)</f>
        <v>0</v>
      </c>
      <c r="K268" s="6"/>
      <c r="L268" s="4"/>
      <c r="M268" s="7" t="s">
        <v>1</v>
      </c>
      <c r="N268" s="123" t="s">
        <v>41</v>
      </c>
      <c r="P268" s="124">
        <f>O268*H268</f>
        <v>0</v>
      </c>
      <c r="Q268" s="124">
        <v>2.16073E-3</v>
      </c>
      <c r="R268" s="124">
        <f>Q268*H268</f>
        <v>0.102418602</v>
      </c>
      <c r="S268" s="124">
        <v>0</v>
      </c>
      <c r="T268" s="125">
        <f>S268*H268</f>
        <v>0</v>
      </c>
      <c r="AR268" s="126" t="s">
        <v>210</v>
      </c>
      <c r="AT268" s="126" t="s">
        <v>142</v>
      </c>
      <c r="AU268" s="126" t="s">
        <v>147</v>
      </c>
      <c r="AY268" s="49" t="s">
        <v>140</v>
      </c>
      <c r="BE268" s="127">
        <f>IF(N268="základná",J268,0)</f>
        <v>0</v>
      </c>
      <c r="BF268" s="127">
        <f>IF(N268="znížená",J268,0)</f>
        <v>0</v>
      </c>
      <c r="BG268" s="127">
        <f>IF(N268="zákl. prenesená",J268,0)</f>
        <v>0</v>
      </c>
      <c r="BH268" s="127">
        <f>IF(N268="zníž. prenesená",J268,0)</f>
        <v>0</v>
      </c>
      <c r="BI268" s="127">
        <f>IF(N268="nulová",J268,0)</f>
        <v>0</v>
      </c>
      <c r="BJ268" s="49" t="s">
        <v>147</v>
      </c>
      <c r="BK268" s="127">
        <f>ROUND(I268*H268,2)</f>
        <v>0</v>
      </c>
      <c r="BL268" s="49" t="s">
        <v>210</v>
      </c>
      <c r="BM268" s="126" t="s">
        <v>394</v>
      </c>
    </row>
    <row r="269" spans="2:65" s="11" customFormat="1">
      <c r="B269" s="128"/>
      <c r="C269" s="150"/>
      <c r="D269" s="151" t="s">
        <v>166</v>
      </c>
      <c r="E269" s="152" t="s">
        <v>1</v>
      </c>
      <c r="F269" s="153" t="s">
        <v>353</v>
      </c>
      <c r="G269" s="150"/>
      <c r="H269" s="154">
        <v>47.4</v>
      </c>
      <c r="J269" s="150"/>
      <c r="L269" s="128"/>
      <c r="M269" s="130"/>
      <c r="T269" s="131"/>
      <c r="AT269" s="129" t="s">
        <v>166</v>
      </c>
      <c r="AU269" s="129" t="s">
        <v>147</v>
      </c>
      <c r="AV269" s="11" t="s">
        <v>147</v>
      </c>
      <c r="AW269" s="11" t="s">
        <v>31</v>
      </c>
      <c r="AX269" s="11" t="s">
        <v>75</v>
      </c>
      <c r="AY269" s="129" t="s">
        <v>140</v>
      </c>
    </row>
    <row r="270" spans="2:65" s="12" customFormat="1">
      <c r="B270" s="132"/>
      <c r="C270" s="155"/>
      <c r="D270" s="151" t="s">
        <v>166</v>
      </c>
      <c r="E270" s="156" t="s">
        <v>1</v>
      </c>
      <c r="F270" s="157" t="s">
        <v>168</v>
      </c>
      <c r="G270" s="155"/>
      <c r="H270" s="158">
        <v>47.4</v>
      </c>
      <c r="J270" s="155"/>
      <c r="L270" s="132"/>
      <c r="M270" s="134"/>
      <c r="T270" s="135"/>
      <c r="AT270" s="133" t="s">
        <v>166</v>
      </c>
      <c r="AU270" s="133" t="s">
        <v>147</v>
      </c>
      <c r="AV270" s="12" t="s">
        <v>146</v>
      </c>
      <c r="AW270" s="12" t="s">
        <v>31</v>
      </c>
      <c r="AX270" s="12" t="s">
        <v>83</v>
      </c>
      <c r="AY270" s="133" t="s">
        <v>140</v>
      </c>
    </row>
    <row r="271" spans="2:65" s="59" customFormat="1" ht="33" customHeight="1">
      <c r="B271" s="4"/>
      <c r="C271" s="145" t="s">
        <v>395</v>
      </c>
      <c r="D271" s="145" t="s">
        <v>142</v>
      </c>
      <c r="E271" s="146" t="s">
        <v>396</v>
      </c>
      <c r="F271" s="147" t="s">
        <v>397</v>
      </c>
      <c r="G271" s="148" t="s">
        <v>145</v>
      </c>
      <c r="H271" s="149">
        <v>3</v>
      </c>
      <c r="I271" s="5"/>
      <c r="J271" s="167">
        <f>ROUND(I271*H271,2)</f>
        <v>0</v>
      </c>
      <c r="K271" s="6"/>
      <c r="L271" s="4"/>
      <c r="M271" s="7" t="s">
        <v>1</v>
      </c>
      <c r="N271" s="123" t="s">
        <v>41</v>
      </c>
      <c r="P271" s="124">
        <f>O271*H271</f>
        <v>0</v>
      </c>
      <c r="Q271" s="124">
        <v>1.5850199999999999E-3</v>
      </c>
      <c r="R271" s="124">
        <f>Q271*H271</f>
        <v>4.7550600000000002E-3</v>
      </c>
      <c r="S271" s="124">
        <v>0</v>
      </c>
      <c r="T271" s="125">
        <f>S271*H271</f>
        <v>0</v>
      </c>
      <c r="AR271" s="126" t="s">
        <v>210</v>
      </c>
      <c r="AT271" s="126" t="s">
        <v>142</v>
      </c>
      <c r="AU271" s="126" t="s">
        <v>147</v>
      </c>
      <c r="AY271" s="49" t="s">
        <v>140</v>
      </c>
      <c r="BE271" s="127">
        <f>IF(N271="základná",J271,0)</f>
        <v>0</v>
      </c>
      <c r="BF271" s="127">
        <f>IF(N271="znížená",J271,0)</f>
        <v>0</v>
      </c>
      <c r="BG271" s="127">
        <f>IF(N271="zákl. prenesená",J271,0)</f>
        <v>0</v>
      </c>
      <c r="BH271" s="127">
        <f>IF(N271="zníž. prenesená",J271,0)</f>
        <v>0</v>
      </c>
      <c r="BI271" s="127">
        <f>IF(N271="nulová",J271,0)</f>
        <v>0</v>
      </c>
      <c r="BJ271" s="49" t="s">
        <v>147</v>
      </c>
      <c r="BK271" s="127">
        <f>ROUND(I271*H271,2)</f>
        <v>0</v>
      </c>
      <c r="BL271" s="49" t="s">
        <v>210</v>
      </c>
      <c r="BM271" s="126" t="s">
        <v>398</v>
      </c>
    </row>
    <row r="272" spans="2:65" s="11" customFormat="1">
      <c r="B272" s="128"/>
      <c r="C272" s="150"/>
      <c r="D272" s="151" t="s">
        <v>166</v>
      </c>
      <c r="E272" s="152" t="s">
        <v>1</v>
      </c>
      <c r="F272" s="153" t="s">
        <v>98</v>
      </c>
      <c r="G272" s="150"/>
      <c r="H272" s="154">
        <v>3</v>
      </c>
      <c r="J272" s="150"/>
      <c r="L272" s="128"/>
      <c r="M272" s="130"/>
      <c r="T272" s="131"/>
      <c r="AT272" s="129" t="s">
        <v>166</v>
      </c>
      <c r="AU272" s="129" t="s">
        <v>147</v>
      </c>
      <c r="AV272" s="11" t="s">
        <v>147</v>
      </c>
      <c r="AW272" s="11" t="s">
        <v>31</v>
      </c>
      <c r="AX272" s="11" t="s">
        <v>75</v>
      </c>
      <c r="AY272" s="129" t="s">
        <v>140</v>
      </c>
    </row>
    <row r="273" spans="2:65" s="12" customFormat="1">
      <c r="B273" s="132"/>
      <c r="C273" s="155"/>
      <c r="D273" s="151" t="s">
        <v>166</v>
      </c>
      <c r="E273" s="156" t="s">
        <v>1</v>
      </c>
      <c r="F273" s="157" t="s">
        <v>168</v>
      </c>
      <c r="G273" s="155"/>
      <c r="H273" s="158">
        <v>3</v>
      </c>
      <c r="J273" s="155"/>
      <c r="L273" s="132"/>
      <c r="M273" s="134"/>
      <c r="T273" s="135"/>
      <c r="AT273" s="133" t="s">
        <v>166</v>
      </c>
      <c r="AU273" s="133" t="s">
        <v>147</v>
      </c>
      <c r="AV273" s="12" t="s">
        <v>146</v>
      </c>
      <c r="AW273" s="12" t="s">
        <v>31</v>
      </c>
      <c r="AX273" s="12" t="s">
        <v>83</v>
      </c>
      <c r="AY273" s="133" t="s">
        <v>140</v>
      </c>
    </row>
    <row r="274" spans="2:65" s="59" customFormat="1" ht="24.2" customHeight="1">
      <c r="B274" s="4"/>
      <c r="C274" s="145" t="s">
        <v>399</v>
      </c>
      <c r="D274" s="145" t="s">
        <v>142</v>
      </c>
      <c r="E274" s="146" t="s">
        <v>400</v>
      </c>
      <c r="F274" s="147" t="s">
        <v>401</v>
      </c>
      <c r="G274" s="148" t="s">
        <v>259</v>
      </c>
      <c r="H274" s="149">
        <v>10.5</v>
      </c>
      <c r="I274" s="5"/>
      <c r="J274" s="167">
        <f>ROUND(I274*H274,2)</f>
        <v>0</v>
      </c>
      <c r="K274" s="6"/>
      <c r="L274" s="4"/>
      <c r="M274" s="7" t="s">
        <v>1</v>
      </c>
      <c r="N274" s="123" t="s">
        <v>41</v>
      </c>
      <c r="P274" s="124">
        <f>O274*H274</f>
        <v>0</v>
      </c>
      <c r="Q274" s="124">
        <v>3.1051999999999998E-3</v>
      </c>
      <c r="R274" s="124">
        <f>Q274*H274</f>
        <v>3.2604599999999997E-2</v>
      </c>
      <c r="S274" s="124">
        <v>0</v>
      </c>
      <c r="T274" s="125">
        <f>S274*H274</f>
        <v>0</v>
      </c>
      <c r="AR274" s="126" t="s">
        <v>210</v>
      </c>
      <c r="AT274" s="126" t="s">
        <v>142</v>
      </c>
      <c r="AU274" s="126" t="s">
        <v>147</v>
      </c>
      <c r="AY274" s="49" t="s">
        <v>140</v>
      </c>
      <c r="BE274" s="127">
        <f>IF(N274="základná",J274,0)</f>
        <v>0</v>
      </c>
      <c r="BF274" s="127">
        <f>IF(N274="znížená",J274,0)</f>
        <v>0</v>
      </c>
      <c r="BG274" s="127">
        <f>IF(N274="zákl. prenesená",J274,0)</f>
        <v>0</v>
      </c>
      <c r="BH274" s="127">
        <f>IF(N274="zníž. prenesená",J274,0)</f>
        <v>0</v>
      </c>
      <c r="BI274" s="127">
        <f>IF(N274="nulová",J274,0)</f>
        <v>0</v>
      </c>
      <c r="BJ274" s="49" t="s">
        <v>147</v>
      </c>
      <c r="BK274" s="127">
        <f>ROUND(I274*H274,2)</f>
        <v>0</v>
      </c>
      <c r="BL274" s="49" t="s">
        <v>210</v>
      </c>
      <c r="BM274" s="126" t="s">
        <v>402</v>
      </c>
    </row>
    <row r="275" spans="2:65" s="11" customFormat="1">
      <c r="B275" s="128"/>
      <c r="C275" s="150"/>
      <c r="D275" s="151" t="s">
        <v>166</v>
      </c>
      <c r="E275" s="152" t="s">
        <v>1</v>
      </c>
      <c r="F275" s="153" t="s">
        <v>403</v>
      </c>
      <c r="G275" s="150"/>
      <c r="H275" s="154">
        <v>10.5</v>
      </c>
      <c r="J275" s="150"/>
      <c r="L275" s="128"/>
      <c r="M275" s="130"/>
      <c r="T275" s="131"/>
      <c r="AT275" s="129" t="s">
        <v>166</v>
      </c>
      <c r="AU275" s="129" t="s">
        <v>147</v>
      </c>
      <c r="AV275" s="11" t="s">
        <v>147</v>
      </c>
      <c r="AW275" s="11" t="s">
        <v>31</v>
      </c>
      <c r="AX275" s="11" t="s">
        <v>75</v>
      </c>
      <c r="AY275" s="129" t="s">
        <v>140</v>
      </c>
    </row>
    <row r="276" spans="2:65" s="12" customFormat="1">
      <c r="B276" s="132"/>
      <c r="C276" s="155"/>
      <c r="D276" s="151" t="s">
        <v>166</v>
      </c>
      <c r="E276" s="156" t="s">
        <v>1</v>
      </c>
      <c r="F276" s="157" t="s">
        <v>168</v>
      </c>
      <c r="G276" s="155"/>
      <c r="H276" s="158">
        <v>10.5</v>
      </c>
      <c r="J276" s="155"/>
      <c r="L276" s="132"/>
      <c r="M276" s="134"/>
      <c r="T276" s="135"/>
      <c r="AT276" s="133" t="s">
        <v>166</v>
      </c>
      <c r="AU276" s="133" t="s">
        <v>147</v>
      </c>
      <c r="AV276" s="12" t="s">
        <v>146</v>
      </c>
      <c r="AW276" s="12" t="s">
        <v>31</v>
      </c>
      <c r="AX276" s="12" t="s">
        <v>83</v>
      </c>
      <c r="AY276" s="133" t="s">
        <v>140</v>
      </c>
    </row>
    <row r="277" spans="2:65" s="59" customFormat="1" ht="24.2" customHeight="1">
      <c r="B277" s="4"/>
      <c r="C277" s="145" t="s">
        <v>404</v>
      </c>
      <c r="D277" s="145" t="s">
        <v>142</v>
      </c>
      <c r="E277" s="146" t="s">
        <v>405</v>
      </c>
      <c r="F277" s="147" t="s">
        <v>406</v>
      </c>
      <c r="G277" s="148" t="s">
        <v>259</v>
      </c>
      <c r="H277" s="149">
        <v>32.44</v>
      </c>
      <c r="I277" s="5"/>
      <c r="J277" s="167">
        <f>ROUND(I277*H277,2)</f>
        <v>0</v>
      </c>
      <c r="K277" s="6"/>
      <c r="L277" s="4"/>
      <c r="M277" s="7" t="s">
        <v>1</v>
      </c>
      <c r="N277" s="123" t="s">
        <v>41</v>
      </c>
      <c r="P277" s="124">
        <f>O277*H277</f>
        <v>0</v>
      </c>
      <c r="Q277" s="124">
        <v>1.4999999999999999E-4</v>
      </c>
      <c r="R277" s="124">
        <f>Q277*H277</f>
        <v>4.8659999999999997E-3</v>
      </c>
      <c r="S277" s="124">
        <v>0</v>
      </c>
      <c r="T277" s="125">
        <f>S277*H277</f>
        <v>0</v>
      </c>
      <c r="AR277" s="126" t="s">
        <v>210</v>
      </c>
      <c r="AT277" s="126" t="s">
        <v>142</v>
      </c>
      <c r="AU277" s="126" t="s">
        <v>147</v>
      </c>
      <c r="AY277" s="49" t="s">
        <v>140</v>
      </c>
      <c r="BE277" s="127">
        <f>IF(N277="základná",J277,0)</f>
        <v>0</v>
      </c>
      <c r="BF277" s="127">
        <f>IF(N277="znížená",J277,0)</f>
        <v>0</v>
      </c>
      <c r="BG277" s="127">
        <f>IF(N277="zákl. prenesená",J277,0)</f>
        <v>0</v>
      </c>
      <c r="BH277" s="127">
        <f>IF(N277="zníž. prenesená",J277,0)</f>
        <v>0</v>
      </c>
      <c r="BI277" s="127">
        <f>IF(N277="nulová",J277,0)</f>
        <v>0</v>
      </c>
      <c r="BJ277" s="49" t="s">
        <v>147</v>
      </c>
      <c r="BK277" s="127">
        <f>ROUND(I277*H277,2)</f>
        <v>0</v>
      </c>
      <c r="BL277" s="49" t="s">
        <v>210</v>
      </c>
      <c r="BM277" s="126" t="s">
        <v>407</v>
      </c>
    </row>
    <row r="278" spans="2:65" s="11" customFormat="1">
      <c r="B278" s="128"/>
      <c r="C278" s="150"/>
      <c r="D278" s="151" t="s">
        <v>166</v>
      </c>
      <c r="E278" s="152" t="s">
        <v>1</v>
      </c>
      <c r="F278" s="153" t="s">
        <v>408</v>
      </c>
      <c r="G278" s="150"/>
      <c r="H278" s="154">
        <v>23</v>
      </c>
      <c r="J278" s="150"/>
      <c r="L278" s="128"/>
      <c r="M278" s="130"/>
      <c r="T278" s="131"/>
      <c r="AT278" s="129" t="s">
        <v>166</v>
      </c>
      <c r="AU278" s="129" t="s">
        <v>147</v>
      </c>
      <c r="AV278" s="11" t="s">
        <v>147</v>
      </c>
      <c r="AW278" s="11" t="s">
        <v>31</v>
      </c>
      <c r="AX278" s="11" t="s">
        <v>75</v>
      </c>
      <c r="AY278" s="129" t="s">
        <v>140</v>
      </c>
    </row>
    <row r="279" spans="2:65" s="11" customFormat="1">
      <c r="B279" s="128"/>
      <c r="C279" s="150"/>
      <c r="D279" s="151" t="s">
        <v>166</v>
      </c>
      <c r="E279" s="152" t="s">
        <v>1</v>
      </c>
      <c r="F279" s="153" t="s">
        <v>358</v>
      </c>
      <c r="G279" s="150"/>
      <c r="H279" s="154">
        <v>9.44</v>
      </c>
      <c r="J279" s="150"/>
      <c r="L279" s="128"/>
      <c r="M279" s="130"/>
      <c r="T279" s="131"/>
      <c r="AT279" s="129" t="s">
        <v>166</v>
      </c>
      <c r="AU279" s="129" t="s">
        <v>147</v>
      </c>
      <c r="AV279" s="11" t="s">
        <v>147</v>
      </c>
      <c r="AW279" s="11" t="s">
        <v>31</v>
      </c>
      <c r="AX279" s="11" t="s">
        <v>75</v>
      </c>
      <c r="AY279" s="129" t="s">
        <v>140</v>
      </c>
    </row>
    <row r="280" spans="2:65" s="12" customFormat="1">
      <c r="B280" s="132"/>
      <c r="C280" s="155"/>
      <c r="D280" s="151" t="s">
        <v>166</v>
      </c>
      <c r="E280" s="156" t="s">
        <v>1</v>
      </c>
      <c r="F280" s="157" t="s">
        <v>168</v>
      </c>
      <c r="G280" s="155"/>
      <c r="H280" s="158">
        <v>32.44</v>
      </c>
      <c r="J280" s="155"/>
      <c r="L280" s="132"/>
      <c r="M280" s="134"/>
      <c r="T280" s="135"/>
      <c r="AT280" s="133" t="s">
        <v>166</v>
      </c>
      <c r="AU280" s="133" t="s">
        <v>147</v>
      </c>
      <c r="AV280" s="12" t="s">
        <v>146</v>
      </c>
      <c r="AW280" s="12" t="s">
        <v>31</v>
      </c>
      <c r="AX280" s="12" t="s">
        <v>83</v>
      </c>
      <c r="AY280" s="133" t="s">
        <v>140</v>
      </c>
    </row>
    <row r="281" spans="2:65" s="59" customFormat="1" ht="33" customHeight="1">
      <c r="B281" s="4"/>
      <c r="C281" s="145" t="s">
        <v>409</v>
      </c>
      <c r="D281" s="145" t="s">
        <v>142</v>
      </c>
      <c r="E281" s="146" t="s">
        <v>410</v>
      </c>
      <c r="F281" s="147" t="s">
        <v>411</v>
      </c>
      <c r="G281" s="148" t="s">
        <v>96</v>
      </c>
      <c r="H281" s="149">
        <v>10.09</v>
      </c>
      <c r="I281" s="5"/>
      <c r="J281" s="167">
        <f>ROUND(I281*H281,2)</f>
        <v>0</v>
      </c>
      <c r="K281" s="6"/>
      <c r="L281" s="4"/>
      <c r="M281" s="7" t="s">
        <v>1</v>
      </c>
      <c r="N281" s="123" t="s">
        <v>41</v>
      </c>
      <c r="P281" s="124">
        <f>O281*H281</f>
        <v>0</v>
      </c>
      <c r="Q281" s="124">
        <v>0</v>
      </c>
      <c r="R281" s="124">
        <f>Q281*H281</f>
        <v>0</v>
      </c>
      <c r="S281" s="124">
        <v>7.1999999999999998E-3</v>
      </c>
      <c r="T281" s="125">
        <f>S281*H281</f>
        <v>7.264799999999999E-2</v>
      </c>
      <c r="AR281" s="126" t="s">
        <v>210</v>
      </c>
      <c r="AT281" s="126" t="s">
        <v>142</v>
      </c>
      <c r="AU281" s="126" t="s">
        <v>147</v>
      </c>
      <c r="AY281" s="49" t="s">
        <v>140</v>
      </c>
      <c r="BE281" s="127">
        <f>IF(N281="základná",J281,0)</f>
        <v>0</v>
      </c>
      <c r="BF281" s="127">
        <f>IF(N281="znížená",J281,0)</f>
        <v>0</v>
      </c>
      <c r="BG281" s="127">
        <f>IF(N281="zákl. prenesená",J281,0)</f>
        <v>0</v>
      </c>
      <c r="BH281" s="127">
        <f>IF(N281="zníž. prenesená",J281,0)</f>
        <v>0</v>
      </c>
      <c r="BI281" s="127">
        <f>IF(N281="nulová",J281,0)</f>
        <v>0</v>
      </c>
      <c r="BJ281" s="49" t="s">
        <v>147</v>
      </c>
      <c r="BK281" s="127">
        <f>ROUND(I281*H281,2)</f>
        <v>0</v>
      </c>
      <c r="BL281" s="49" t="s">
        <v>210</v>
      </c>
      <c r="BM281" s="126" t="s">
        <v>412</v>
      </c>
    </row>
    <row r="282" spans="2:65" s="11" customFormat="1">
      <c r="B282" s="128"/>
      <c r="C282" s="150"/>
      <c r="D282" s="151" t="s">
        <v>166</v>
      </c>
      <c r="E282" s="152" t="s">
        <v>1</v>
      </c>
      <c r="F282" s="153" t="s">
        <v>413</v>
      </c>
      <c r="G282" s="150"/>
      <c r="H282" s="154">
        <v>0.65</v>
      </c>
      <c r="J282" s="150"/>
      <c r="L282" s="128"/>
      <c r="M282" s="130"/>
      <c r="T282" s="131"/>
      <c r="AT282" s="129" t="s">
        <v>166</v>
      </c>
      <c r="AU282" s="129" t="s">
        <v>147</v>
      </c>
      <c r="AV282" s="11" t="s">
        <v>147</v>
      </c>
      <c r="AW282" s="11" t="s">
        <v>31</v>
      </c>
      <c r="AX282" s="11" t="s">
        <v>75</v>
      </c>
      <c r="AY282" s="129" t="s">
        <v>140</v>
      </c>
    </row>
    <row r="283" spans="2:65" s="11" customFormat="1">
      <c r="B283" s="128"/>
      <c r="C283" s="150"/>
      <c r="D283" s="151" t="s">
        <v>166</v>
      </c>
      <c r="E283" s="152" t="s">
        <v>1</v>
      </c>
      <c r="F283" s="153" t="s">
        <v>358</v>
      </c>
      <c r="G283" s="150"/>
      <c r="H283" s="154">
        <v>9.44</v>
      </c>
      <c r="J283" s="150"/>
      <c r="L283" s="128"/>
      <c r="M283" s="130"/>
      <c r="T283" s="131"/>
      <c r="AT283" s="129" t="s">
        <v>166</v>
      </c>
      <c r="AU283" s="129" t="s">
        <v>147</v>
      </c>
      <c r="AV283" s="11" t="s">
        <v>147</v>
      </c>
      <c r="AW283" s="11" t="s">
        <v>31</v>
      </c>
      <c r="AX283" s="11" t="s">
        <v>75</v>
      </c>
      <c r="AY283" s="129" t="s">
        <v>140</v>
      </c>
    </row>
    <row r="284" spans="2:65" s="12" customFormat="1">
      <c r="B284" s="132"/>
      <c r="C284" s="155"/>
      <c r="D284" s="151" t="s">
        <v>166</v>
      </c>
      <c r="E284" s="156" t="s">
        <v>1</v>
      </c>
      <c r="F284" s="157" t="s">
        <v>168</v>
      </c>
      <c r="G284" s="155"/>
      <c r="H284" s="158">
        <v>10.09</v>
      </c>
      <c r="J284" s="155"/>
      <c r="L284" s="132"/>
      <c r="M284" s="134"/>
      <c r="T284" s="135"/>
      <c r="AT284" s="133" t="s">
        <v>166</v>
      </c>
      <c r="AU284" s="133" t="s">
        <v>147</v>
      </c>
      <c r="AV284" s="12" t="s">
        <v>146</v>
      </c>
      <c r="AW284" s="12" t="s">
        <v>31</v>
      </c>
      <c r="AX284" s="12" t="s">
        <v>83</v>
      </c>
      <c r="AY284" s="133" t="s">
        <v>140</v>
      </c>
    </row>
    <row r="285" spans="2:65" s="59" customFormat="1" ht="21.75" customHeight="1">
      <c r="B285" s="4"/>
      <c r="C285" s="145" t="s">
        <v>414</v>
      </c>
      <c r="D285" s="145" t="s">
        <v>142</v>
      </c>
      <c r="E285" s="146" t="s">
        <v>415</v>
      </c>
      <c r="F285" s="147" t="s">
        <v>416</v>
      </c>
      <c r="G285" s="148" t="s">
        <v>145</v>
      </c>
      <c r="H285" s="149">
        <v>16</v>
      </c>
      <c r="I285" s="5"/>
      <c r="J285" s="167">
        <f>ROUND(I285*H285,2)</f>
        <v>0</v>
      </c>
      <c r="K285" s="6"/>
      <c r="L285" s="4"/>
      <c r="M285" s="7" t="s">
        <v>1</v>
      </c>
      <c r="N285" s="123" t="s">
        <v>41</v>
      </c>
      <c r="P285" s="124">
        <f>O285*H285</f>
        <v>0</v>
      </c>
      <c r="Q285" s="124">
        <v>0</v>
      </c>
      <c r="R285" s="124">
        <f>Q285*H285</f>
        <v>0</v>
      </c>
      <c r="S285" s="124">
        <v>9.0000000000000006E-5</v>
      </c>
      <c r="T285" s="125">
        <f>S285*H285</f>
        <v>1.4400000000000001E-3</v>
      </c>
      <c r="AR285" s="126" t="s">
        <v>210</v>
      </c>
      <c r="AT285" s="126" t="s">
        <v>142</v>
      </c>
      <c r="AU285" s="126" t="s">
        <v>147</v>
      </c>
      <c r="AY285" s="49" t="s">
        <v>140</v>
      </c>
      <c r="BE285" s="127">
        <f>IF(N285="základná",J285,0)</f>
        <v>0</v>
      </c>
      <c r="BF285" s="127">
        <f>IF(N285="znížená",J285,0)</f>
        <v>0</v>
      </c>
      <c r="BG285" s="127">
        <f>IF(N285="zákl. prenesená",J285,0)</f>
        <v>0</v>
      </c>
      <c r="BH285" s="127">
        <f>IF(N285="zníž. prenesená",J285,0)</f>
        <v>0</v>
      </c>
      <c r="BI285" s="127">
        <f>IF(N285="nulová",J285,0)</f>
        <v>0</v>
      </c>
      <c r="BJ285" s="49" t="s">
        <v>147</v>
      </c>
      <c r="BK285" s="127">
        <f>ROUND(I285*H285,2)</f>
        <v>0</v>
      </c>
      <c r="BL285" s="49" t="s">
        <v>210</v>
      </c>
      <c r="BM285" s="126" t="s">
        <v>417</v>
      </c>
    </row>
    <row r="286" spans="2:65" s="11" customFormat="1">
      <c r="B286" s="128"/>
      <c r="C286" s="150"/>
      <c r="D286" s="151" t="s">
        <v>166</v>
      </c>
      <c r="E286" s="152" t="s">
        <v>1</v>
      </c>
      <c r="F286" s="153" t="s">
        <v>418</v>
      </c>
      <c r="G286" s="150"/>
      <c r="H286" s="154">
        <v>16</v>
      </c>
      <c r="J286" s="150"/>
      <c r="L286" s="128"/>
      <c r="M286" s="130"/>
      <c r="T286" s="131"/>
      <c r="AT286" s="129" t="s">
        <v>166</v>
      </c>
      <c r="AU286" s="129" t="s">
        <v>147</v>
      </c>
      <c r="AV286" s="11" t="s">
        <v>147</v>
      </c>
      <c r="AW286" s="11" t="s">
        <v>31</v>
      </c>
      <c r="AX286" s="11" t="s">
        <v>75</v>
      </c>
      <c r="AY286" s="129" t="s">
        <v>140</v>
      </c>
    </row>
    <row r="287" spans="2:65" s="12" customFormat="1">
      <c r="B287" s="132"/>
      <c r="C287" s="155"/>
      <c r="D287" s="151" t="s">
        <v>166</v>
      </c>
      <c r="E287" s="156" t="s">
        <v>1</v>
      </c>
      <c r="F287" s="157" t="s">
        <v>168</v>
      </c>
      <c r="G287" s="155"/>
      <c r="H287" s="158">
        <v>16</v>
      </c>
      <c r="J287" s="155"/>
      <c r="L287" s="132"/>
      <c r="M287" s="134"/>
      <c r="T287" s="135"/>
      <c r="AT287" s="133" t="s">
        <v>166</v>
      </c>
      <c r="AU287" s="133" t="s">
        <v>147</v>
      </c>
      <c r="AV287" s="12" t="s">
        <v>146</v>
      </c>
      <c r="AW287" s="12" t="s">
        <v>31</v>
      </c>
      <c r="AX287" s="12" t="s">
        <v>83</v>
      </c>
      <c r="AY287" s="133" t="s">
        <v>140</v>
      </c>
    </row>
    <row r="288" spans="2:65" s="59" customFormat="1" ht="24.2" customHeight="1">
      <c r="B288" s="4"/>
      <c r="C288" s="145" t="s">
        <v>419</v>
      </c>
      <c r="D288" s="145" t="s">
        <v>142</v>
      </c>
      <c r="E288" s="146" t="s">
        <v>420</v>
      </c>
      <c r="F288" s="147" t="s">
        <v>421</v>
      </c>
      <c r="G288" s="148" t="s">
        <v>259</v>
      </c>
      <c r="H288" s="149">
        <v>47.4</v>
      </c>
      <c r="I288" s="5"/>
      <c r="J288" s="167">
        <f>ROUND(I288*H288,2)</f>
        <v>0</v>
      </c>
      <c r="K288" s="6"/>
      <c r="L288" s="4"/>
      <c r="M288" s="7" t="s">
        <v>1</v>
      </c>
      <c r="N288" s="123" t="s">
        <v>41</v>
      </c>
      <c r="P288" s="124">
        <f>O288*H288</f>
        <v>0</v>
      </c>
      <c r="Q288" s="124">
        <v>0</v>
      </c>
      <c r="R288" s="124">
        <f>Q288*H288</f>
        <v>0</v>
      </c>
      <c r="S288" s="124">
        <v>3.3E-3</v>
      </c>
      <c r="T288" s="125">
        <f>S288*H288</f>
        <v>0.15642</v>
      </c>
      <c r="AR288" s="126" t="s">
        <v>210</v>
      </c>
      <c r="AT288" s="126" t="s">
        <v>142</v>
      </c>
      <c r="AU288" s="126" t="s">
        <v>147</v>
      </c>
      <c r="AY288" s="49" t="s">
        <v>140</v>
      </c>
      <c r="BE288" s="127">
        <f>IF(N288="základná",J288,0)</f>
        <v>0</v>
      </c>
      <c r="BF288" s="127">
        <f>IF(N288="znížená",J288,0)</f>
        <v>0</v>
      </c>
      <c r="BG288" s="127">
        <f>IF(N288="zákl. prenesená",J288,0)</f>
        <v>0</v>
      </c>
      <c r="BH288" s="127">
        <f>IF(N288="zníž. prenesená",J288,0)</f>
        <v>0</v>
      </c>
      <c r="BI288" s="127">
        <f>IF(N288="nulová",J288,0)</f>
        <v>0</v>
      </c>
      <c r="BJ288" s="49" t="s">
        <v>147</v>
      </c>
      <c r="BK288" s="127">
        <f>ROUND(I288*H288,2)</f>
        <v>0</v>
      </c>
      <c r="BL288" s="49" t="s">
        <v>210</v>
      </c>
      <c r="BM288" s="126" t="s">
        <v>422</v>
      </c>
    </row>
    <row r="289" spans="2:65" s="11" customFormat="1">
      <c r="B289" s="128"/>
      <c r="C289" s="150"/>
      <c r="D289" s="151" t="s">
        <v>166</v>
      </c>
      <c r="E289" s="152" t="s">
        <v>1</v>
      </c>
      <c r="F289" s="153" t="s">
        <v>353</v>
      </c>
      <c r="G289" s="150"/>
      <c r="H289" s="154">
        <v>47.4</v>
      </c>
      <c r="J289" s="150"/>
      <c r="L289" s="128"/>
      <c r="M289" s="130"/>
      <c r="T289" s="131"/>
      <c r="AT289" s="129" t="s">
        <v>166</v>
      </c>
      <c r="AU289" s="129" t="s">
        <v>147</v>
      </c>
      <c r="AV289" s="11" t="s">
        <v>147</v>
      </c>
      <c r="AW289" s="11" t="s">
        <v>31</v>
      </c>
      <c r="AX289" s="11" t="s">
        <v>75</v>
      </c>
      <c r="AY289" s="129" t="s">
        <v>140</v>
      </c>
    </row>
    <row r="290" spans="2:65" s="12" customFormat="1">
      <c r="B290" s="132"/>
      <c r="C290" s="155"/>
      <c r="D290" s="151" t="s">
        <v>166</v>
      </c>
      <c r="E290" s="156" t="s">
        <v>1</v>
      </c>
      <c r="F290" s="157" t="s">
        <v>168</v>
      </c>
      <c r="G290" s="155"/>
      <c r="H290" s="158">
        <v>47.4</v>
      </c>
      <c r="J290" s="155"/>
      <c r="L290" s="132"/>
      <c r="M290" s="134"/>
      <c r="T290" s="135"/>
      <c r="AT290" s="133" t="s">
        <v>166</v>
      </c>
      <c r="AU290" s="133" t="s">
        <v>147</v>
      </c>
      <c r="AV290" s="12" t="s">
        <v>146</v>
      </c>
      <c r="AW290" s="12" t="s">
        <v>31</v>
      </c>
      <c r="AX290" s="12" t="s">
        <v>83</v>
      </c>
      <c r="AY290" s="133" t="s">
        <v>140</v>
      </c>
    </row>
    <row r="291" spans="2:65" s="59" customFormat="1" ht="24.2" customHeight="1">
      <c r="B291" s="4"/>
      <c r="C291" s="145" t="s">
        <v>423</v>
      </c>
      <c r="D291" s="145" t="s">
        <v>142</v>
      </c>
      <c r="E291" s="146" t="s">
        <v>424</v>
      </c>
      <c r="F291" s="147" t="s">
        <v>425</v>
      </c>
      <c r="G291" s="148" t="s">
        <v>145</v>
      </c>
      <c r="H291" s="149">
        <v>3</v>
      </c>
      <c r="I291" s="5"/>
      <c r="J291" s="167">
        <f>ROUND(I291*H291,2)</f>
        <v>0</v>
      </c>
      <c r="K291" s="6"/>
      <c r="L291" s="4"/>
      <c r="M291" s="7" t="s">
        <v>1</v>
      </c>
      <c r="N291" s="123" t="s">
        <v>41</v>
      </c>
      <c r="P291" s="124">
        <f>O291*H291</f>
        <v>0</v>
      </c>
      <c r="Q291" s="124">
        <v>0</v>
      </c>
      <c r="R291" s="124">
        <f>Q291*H291</f>
        <v>0</v>
      </c>
      <c r="S291" s="124">
        <v>1.1000000000000001E-3</v>
      </c>
      <c r="T291" s="125">
        <f>S291*H291</f>
        <v>3.3E-3</v>
      </c>
      <c r="AR291" s="126" t="s">
        <v>210</v>
      </c>
      <c r="AT291" s="126" t="s">
        <v>142</v>
      </c>
      <c r="AU291" s="126" t="s">
        <v>147</v>
      </c>
      <c r="AY291" s="49" t="s">
        <v>140</v>
      </c>
      <c r="BE291" s="127">
        <f>IF(N291="základná",J291,0)</f>
        <v>0</v>
      </c>
      <c r="BF291" s="127">
        <f>IF(N291="znížená",J291,0)</f>
        <v>0</v>
      </c>
      <c r="BG291" s="127">
        <f>IF(N291="zákl. prenesená",J291,0)</f>
        <v>0</v>
      </c>
      <c r="BH291" s="127">
        <f>IF(N291="zníž. prenesená",J291,0)</f>
        <v>0</v>
      </c>
      <c r="BI291" s="127">
        <f>IF(N291="nulová",J291,0)</f>
        <v>0</v>
      </c>
      <c r="BJ291" s="49" t="s">
        <v>147</v>
      </c>
      <c r="BK291" s="127">
        <f>ROUND(I291*H291,2)</f>
        <v>0</v>
      </c>
      <c r="BL291" s="49" t="s">
        <v>210</v>
      </c>
      <c r="BM291" s="126" t="s">
        <v>426</v>
      </c>
    </row>
    <row r="292" spans="2:65" s="11" customFormat="1">
      <c r="B292" s="128"/>
      <c r="C292" s="150"/>
      <c r="D292" s="151" t="s">
        <v>166</v>
      </c>
      <c r="E292" s="152" t="s">
        <v>1</v>
      </c>
      <c r="F292" s="153" t="s">
        <v>98</v>
      </c>
      <c r="G292" s="150"/>
      <c r="H292" s="154">
        <v>3</v>
      </c>
      <c r="J292" s="150"/>
      <c r="L292" s="128"/>
      <c r="M292" s="130"/>
      <c r="T292" s="131"/>
      <c r="AT292" s="129" t="s">
        <v>166</v>
      </c>
      <c r="AU292" s="129" t="s">
        <v>147</v>
      </c>
      <c r="AV292" s="11" t="s">
        <v>147</v>
      </c>
      <c r="AW292" s="11" t="s">
        <v>31</v>
      </c>
      <c r="AX292" s="11" t="s">
        <v>75</v>
      </c>
      <c r="AY292" s="129" t="s">
        <v>140</v>
      </c>
    </row>
    <row r="293" spans="2:65" s="12" customFormat="1">
      <c r="B293" s="132"/>
      <c r="C293" s="155"/>
      <c r="D293" s="151" t="s">
        <v>166</v>
      </c>
      <c r="E293" s="156" t="s">
        <v>1</v>
      </c>
      <c r="F293" s="157" t="s">
        <v>168</v>
      </c>
      <c r="G293" s="155"/>
      <c r="H293" s="158">
        <v>3</v>
      </c>
      <c r="J293" s="155"/>
      <c r="L293" s="132"/>
      <c r="M293" s="134"/>
      <c r="T293" s="135"/>
      <c r="AT293" s="133" t="s">
        <v>166</v>
      </c>
      <c r="AU293" s="133" t="s">
        <v>147</v>
      </c>
      <c r="AV293" s="12" t="s">
        <v>146</v>
      </c>
      <c r="AW293" s="12" t="s">
        <v>31</v>
      </c>
      <c r="AX293" s="12" t="s">
        <v>83</v>
      </c>
      <c r="AY293" s="133" t="s">
        <v>140</v>
      </c>
    </row>
    <row r="294" spans="2:65" s="59" customFormat="1" ht="24.2" customHeight="1">
      <c r="B294" s="4"/>
      <c r="C294" s="145" t="s">
        <v>427</v>
      </c>
      <c r="D294" s="145" t="s">
        <v>142</v>
      </c>
      <c r="E294" s="146" t="s">
        <v>428</v>
      </c>
      <c r="F294" s="147" t="s">
        <v>429</v>
      </c>
      <c r="G294" s="148" t="s">
        <v>259</v>
      </c>
      <c r="H294" s="149">
        <v>10.5</v>
      </c>
      <c r="I294" s="5"/>
      <c r="J294" s="167">
        <f>ROUND(I294*H294,2)</f>
        <v>0</v>
      </c>
      <c r="K294" s="6"/>
      <c r="L294" s="4"/>
      <c r="M294" s="7" t="s">
        <v>1</v>
      </c>
      <c r="N294" s="123" t="s">
        <v>41</v>
      </c>
      <c r="P294" s="124">
        <f>O294*H294</f>
        <v>0</v>
      </c>
      <c r="Q294" s="124">
        <v>0</v>
      </c>
      <c r="R294" s="124">
        <f>Q294*H294</f>
        <v>0</v>
      </c>
      <c r="S294" s="124">
        <v>3.5599999999999998E-3</v>
      </c>
      <c r="T294" s="125">
        <f>S294*H294</f>
        <v>3.7379999999999997E-2</v>
      </c>
      <c r="AR294" s="126" t="s">
        <v>210</v>
      </c>
      <c r="AT294" s="126" t="s">
        <v>142</v>
      </c>
      <c r="AU294" s="126" t="s">
        <v>147</v>
      </c>
      <c r="AY294" s="49" t="s">
        <v>140</v>
      </c>
      <c r="BE294" s="127">
        <f>IF(N294="základná",J294,0)</f>
        <v>0</v>
      </c>
      <c r="BF294" s="127">
        <f>IF(N294="znížená",J294,0)</f>
        <v>0</v>
      </c>
      <c r="BG294" s="127">
        <f>IF(N294="zákl. prenesená",J294,0)</f>
        <v>0</v>
      </c>
      <c r="BH294" s="127">
        <f>IF(N294="zníž. prenesená",J294,0)</f>
        <v>0</v>
      </c>
      <c r="BI294" s="127">
        <f>IF(N294="nulová",J294,0)</f>
        <v>0</v>
      </c>
      <c r="BJ294" s="49" t="s">
        <v>147</v>
      </c>
      <c r="BK294" s="127">
        <f>ROUND(I294*H294,2)</f>
        <v>0</v>
      </c>
      <c r="BL294" s="49" t="s">
        <v>210</v>
      </c>
      <c r="BM294" s="126" t="s">
        <v>430</v>
      </c>
    </row>
    <row r="295" spans="2:65" s="11" customFormat="1">
      <c r="B295" s="128"/>
      <c r="C295" s="150"/>
      <c r="D295" s="151" t="s">
        <v>166</v>
      </c>
      <c r="E295" s="152" t="s">
        <v>1</v>
      </c>
      <c r="F295" s="153" t="s">
        <v>403</v>
      </c>
      <c r="G295" s="150"/>
      <c r="H295" s="154">
        <v>10.5</v>
      </c>
      <c r="J295" s="150"/>
      <c r="L295" s="128"/>
      <c r="M295" s="130"/>
      <c r="T295" s="131"/>
      <c r="AT295" s="129" t="s">
        <v>166</v>
      </c>
      <c r="AU295" s="129" t="s">
        <v>147</v>
      </c>
      <c r="AV295" s="11" t="s">
        <v>147</v>
      </c>
      <c r="AW295" s="11" t="s">
        <v>31</v>
      </c>
      <c r="AX295" s="11" t="s">
        <v>75</v>
      </c>
      <c r="AY295" s="129" t="s">
        <v>140</v>
      </c>
    </row>
    <row r="296" spans="2:65" s="12" customFormat="1">
      <c r="B296" s="132"/>
      <c r="C296" s="155"/>
      <c r="D296" s="151" t="s">
        <v>166</v>
      </c>
      <c r="E296" s="156" t="s">
        <v>1</v>
      </c>
      <c r="F296" s="157" t="s">
        <v>168</v>
      </c>
      <c r="G296" s="155"/>
      <c r="H296" s="158">
        <v>10.5</v>
      </c>
      <c r="J296" s="155"/>
      <c r="L296" s="132"/>
      <c r="M296" s="134"/>
      <c r="T296" s="135"/>
      <c r="AT296" s="133" t="s">
        <v>166</v>
      </c>
      <c r="AU296" s="133" t="s">
        <v>147</v>
      </c>
      <c r="AV296" s="12" t="s">
        <v>146</v>
      </c>
      <c r="AW296" s="12" t="s">
        <v>31</v>
      </c>
      <c r="AX296" s="12" t="s">
        <v>83</v>
      </c>
      <c r="AY296" s="133" t="s">
        <v>140</v>
      </c>
    </row>
    <row r="297" spans="2:65" s="59" customFormat="1" ht="33" customHeight="1">
      <c r="B297" s="4"/>
      <c r="C297" s="145" t="s">
        <v>431</v>
      </c>
      <c r="D297" s="145" t="s">
        <v>142</v>
      </c>
      <c r="E297" s="146" t="s">
        <v>432</v>
      </c>
      <c r="F297" s="147" t="s">
        <v>433</v>
      </c>
      <c r="G297" s="148" t="s">
        <v>145</v>
      </c>
      <c r="H297" s="149">
        <v>9</v>
      </c>
      <c r="I297" s="5"/>
      <c r="J297" s="167">
        <f>ROUND(I297*H297,2)</f>
        <v>0</v>
      </c>
      <c r="K297" s="6"/>
      <c r="L297" s="4"/>
      <c r="M297" s="7" t="s">
        <v>1</v>
      </c>
      <c r="N297" s="123" t="s">
        <v>41</v>
      </c>
      <c r="P297" s="124">
        <f>O297*H297</f>
        <v>0</v>
      </c>
      <c r="Q297" s="124">
        <v>0</v>
      </c>
      <c r="R297" s="124">
        <f>Q297*H297</f>
        <v>0</v>
      </c>
      <c r="S297" s="124">
        <v>1.16E-3</v>
      </c>
      <c r="T297" s="125">
        <f>S297*H297</f>
        <v>1.044E-2</v>
      </c>
      <c r="AR297" s="126" t="s">
        <v>210</v>
      </c>
      <c r="AT297" s="126" t="s">
        <v>142</v>
      </c>
      <c r="AU297" s="126" t="s">
        <v>147</v>
      </c>
      <c r="AY297" s="49" t="s">
        <v>140</v>
      </c>
      <c r="BE297" s="127">
        <f>IF(N297="základná",J297,0)</f>
        <v>0</v>
      </c>
      <c r="BF297" s="127">
        <f>IF(N297="znížená",J297,0)</f>
        <v>0</v>
      </c>
      <c r="BG297" s="127">
        <f>IF(N297="zákl. prenesená",J297,0)</f>
        <v>0</v>
      </c>
      <c r="BH297" s="127">
        <f>IF(N297="zníž. prenesená",J297,0)</f>
        <v>0</v>
      </c>
      <c r="BI297" s="127">
        <f>IF(N297="nulová",J297,0)</f>
        <v>0</v>
      </c>
      <c r="BJ297" s="49" t="s">
        <v>147</v>
      </c>
      <c r="BK297" s="127">
        <f>ROUND(I297*H297,2)</f>
        <v>0</v>
      </c>
      <c r="BL297" s="49" t="s">
        <v>210</v>
      </c>
      <c r="BM297" s="126" t="s">
        <v>434</v>
      </c>
    </row>
    <row r="298" spans="2:65" s="11" customFormat="1">
      <c r="B298" s="128"/>
      <c r="C298" s="150"/>
      <c r="D298" s="151" t="s">
        <v>166</v>
      </c>
      <c r="E298" s="152" t="s">
        <v>1</v>
      </c>
      <c r="F298" s="153" t="s">
        <v>435</v>
      </c>
      <c r="G298" s="150"/>
      <c r="H298" s="154">
        <v>9</v>
      </c>
      <c r="J298" s="150"/>
      <c r="L298" s="128"/>
      <c r="M298" s="130"/>
      <c r="T298" s="131"/>
      <c r="AT298" s="129" t="s">
        <v>166</v>
      </c>
      <c r="AU298" s="129" t="s">
        <v>147</v>
      </c>
      <c r="AV298" s="11" t="s">
        <v>147</v>
      </c>
      <c r="AW298" s="11" t="s">
        <v>31</v>
      </c>
      <c r="AX298" s="11" t="s">
        <v>75</v>
      </c>
      <c r="AY298" s="129" t="s">
        <v>140</v>
      </c>
    </row>
    <row r="299" spans="2:65" s="12" customFormat="1">
      <c r="B299" s="132"/>
      <c r="C299" s="155"/>
      <c r="D299" s="151" t="s">
        <v>166</v>
      </c>
      <c r="E299" s="156" t="s">
        <v>1</v>
      </c>
      <c r="F299" s="157" t="s">
        <v>168</v>
      </c>
      <c r="G299" s="155"/>
      <c r="H299" s="158">
        <v>9</v>
      </c>
      <c r="J299" s="155"/>
      <c r="L299" s="132"/>
      <c r="M299" s="134"/>
      <c r="T299" s="135"/>
      <c r="AT299" s="133" t="s">
        <v>166</v>
      </c>
      <c r="AU299" s="133" t="s">
        <v>147</v>
      </c>
      <c r="AV299" s="12" t="s">
        <v>146</v>
      </c>
      <c r="AW299" s="12" t="s">
        <v>31</v>
      </c>
      <c r="AX299" s="12" t="s">
        <v>83</v>
      </c>
      <c r="AY299" s="133" t="s">
        <v>140</v>
      </c>
    </row>
    <row r="300" spans="2:65" s="59" customFormat="1" ht="24.2" customHeight="1">
      <c r="B300" s="4"/>
      <c r="C300" s="145" t="s">
        <v>436</v>
      </c>
      <c r="D300" s="145" t="s">
        <v>142</v>
      </c>
      <c r="E300" s="146" t="s">
        <v>437</v>
      </c>
      <c r="F300" s="147" t="s">
        <v>438</v>
      </c>
      <c r="G300" s="148" t="s">
        <v>252</v>
      </c>
      <c r="H300" s="13"/>
      <c r="I300" s="5"/>
      <c r="J300" s="167">
        <f>ROUND(I300*H300,2)</f>
        <v>0</v>
      </c>
      <c r="K300" s="6"/>
      <c r="L300" s="4"/>
      <c r="M300" s="7" t="s">
        <v>1</v>
      </c>
      <c r="N300" s="123" t="s">
        <v>41</v>
      </c>
      <c r="P300" s="124">
        <f>O300*H300</f>
        <v>0</v>
      </c>
      <c r="Q300" s="124">
        <v>0</v>
      </c>
      <c r="R300" s="124">
        <f>Q300*H300</f>
        <v>0</v>
      </c>
      <c r="S300" s="124">
        <v>0</v>
      </c>
      <c r="T300" s="125">
        <f>S300*H300</f>
        <v>0</v>
      </c>
      <c r="AR300" s="126" t="s">
        <v>210</v>
      </c>
      <c r="AT300" s="126" t="s">
        <v>142</v>
      </c>
      <c r="AU300" s="126" t="s">
        <v>147</v>
      </c>
      <c r="AY300" s="49" t="s">
        <v>140</v>
      </c>
      <c r="BE300" s="127">
        <f>IF(N300="základná",J300,0)</f>
        <v>0</v>
      </c>
      <c r="BF300" s="127">
        <f>IF(N300="znížená",J300,0)</f>
        <v>0</v>
      </c>
      <c r="BG300" s="127">
        <f>IF(N300="zákl. prenesená",J300,0)</f>
        <v>0</v>
      </c>
      <c r="BH300" s="127">
        <f>IF(N300="zníž. prenesená",J300,0)</f>
        <v>0</v>
      </c>
      <c r="BI300" s="127">
        <f>IF(N300="nulová",J300,0)</f>
        <v>0</v>
      </c>
      <c r="BJ300" s="49" t="s">
        <v>147</v>
      </c>
      <c r="BK300" s="127">
        <f>ROUND(I300*H300,2)</f>
        <v>0</v>
      </c>
      <c r="BL300" s="49" t="s">
        <v>210</v>
      </c>
      <c r="BM300" s="126" t="s">
        <v>439</v>
      </c>
    </row>
    <row r="301" spans="2:65" s="3" customFormat="1" ht="22.9" customHeight="1">
      <c r="B301" s="116"/>
      <c r="C301" s="141"/>
      <c r="D301" s="142" t="s">
        <v>74</v>
      </c>
      <c r="E301" s="144" t="s">
        <v>440</v>
      </c>
      <c r="F301" s="144" t="s">
        <v>441</v>
      </c>
      <c r="G301" s="141"/>
      <c r="H301" s="141"/>
      <c r="J301" s="166">
        <f>BK301</f>
        <v>0</v>
      </c>
      <c r="L301" s="116"/>
      <c r="M301" s="118"/>
      <c r="P301" s="119">
        <f>SUM(P302:P311)</f>
        <v>0</v>
      </c>
      <c r="R301" s="119">
        <f>SUM(R302:R311)</f>
        <v>0.12437345250000001</v>
      </c>
      <c r="T301" s="120">
        <f>SUM(T302:T311)</f>
        <v>6.399</v>
      </c>
      <c r="AR301" s="117" t="s">
        <v>147</v>
      </c>
      <c r="AT301" s="121" t="s">
        <v>74</v>
      </c>
      <c r="AU301" s="121" t="s">
        <v>83</v>
      </c>
      <c r="AY301" s="117" t="s">
        <v>140</v>
      </c>
      <c r="BK301" s="122">
        <f>SUM(BK302:BK311)</f>
        <v>0</v>
      </c>
    </row>
    <row r="302" spans="2:65" s="59" customFormat="1" ht="37.9" customHeight="1">
      <c r="B302" s="4"/>
      <c r="C302" s="145" t="s">
        <v>442</v>
      </c>
      <c r="D302" s="145" t="s">
        <v>142</v>
      </c>
      <c r="E302" s="146" t="s">
        <v>443</v>
      </c>
      <c r="F302" s="147" t="s">
        <v>444</v>
      </c>
      <c r="G302" s="148" t="s">
        <v>96</v>
      </c>
      <c r="H302" s="149">
        <v>272.55</v>
      </c>
      <c r="I302" s="5"/>
      <c r="J302" s="167">
        <f>ROUND(I302*H302,2)</f>
        <v>0</v>
      </c>
      <c r="K302" s="6"/>
      <c r="L302" s="4"/>
      <c r="M302" s="7" t="s">
        <v>1</v>
      </c>
      <c r="N302" s="123" t="s">
        <v>41</v>
      </c>
      <c r="P302" s="124">
        <f>O302*H302</f>
        <v>0</v>
      </c>
      <c r="Q302" s="124">
        <v>1.7000000000000001E-4</v>
      </c>
      <c r="R302" s="124">
        <f>Q302*H302</f>
        <v>4.6333500000000007E-2</v>
      </c>
      <c r="S302" s="124">
        <v>2.1999999999999999E-2</v>
      </c>
      <c r="T302" s="125">
        <f>S302*H302</f>
        <v>5.9961000000000002</v>
      </c>
      <c r="AR302" s="126" t="s">
        <v>210</v>
      </c>
      <c r="AT302" s="126" t="s">
        <v>142</v>
      </c>
      <c r="AU302" s="126" t="s">
        <v>147</v>
      </c>
      <c r="AY302" s="49" t="s">
        <v>140</v>
      </c>
      <c r="BE302" s="127">
        <f>IF(N302="základná",J302,0)</f>
        <v>0</v>
      </c>
      <c r="BF302" s="127">
        <f>IF(N302="znížená",J302,0)</f>
        <v>0</v>
      </c>
      <c r="BG302" s="127">
        <f>IF(N302="zákl. prenesená",J302,0)</f>
        <v>0</v>
      </c>
      <c r="BH302" s="127">
        <f>IF(N302="zníž. prenesená",J302,0)</f>
        <v>0</v>
      </c>
      <c r="BI302" s="127">
        <f>IF(N302="nulová",J302,0)</f>
        <v>0</v>
      </c>
      <c r="BJ302" s="49" t="s">
        <v>147</v>
      </c>
      <c r="BK302" s="127">
        <f>ROUND(I302*H302,2)</f>
        <v>0</v>
      </c>
      <c r="BL302" s="49" t="s">
        <v>210</v>
      </c>
      <c r="BM302" s="126" t="s">
        <v>445</v>
      </c>
    </row>
    <row r="303" spans="2:65" s="11" customFormat="1">
      <c r="B303" s="128"/>
      <c r="C303" s="150"/>
      <c r="D303" s="151" t="s">
        <v>166</v>
      </c>
      <c r="E303" s="152" t="s">
        <v>1</v>
      </c>
      <c r="F303" s="153" t="s">
        <v>94</v>
      </c>
      <c r="G303" s="150"/>
      <c r="H303" s="154">
        <v>272.55</v>
      </c>
      <c r="J303" s="150"/>
      <c r="L303" s="128"/>
      <c r="M303" s="130"/>
      <c r="T303" s="131"/>
      <c r="AT303" s="129" t="s">
        <v>166</v>
      </c>
      <c r="AU303" s="129" t="s">
        <v>147</v>
      </c>
      <c r="AV303" s="11" t="s">
        <v>147</v>
      </c>
      <c r="AW303" s="11" t="s">
        <v>31</v>
      </c>
      <c r="AX303" s="11" t="s">
        <v>75</v>
      </c>
      <c r="AY303" s="129" t="s">
        <v>140</v>
      </c>
    </row>
    <row r="304" spans="2:65" s="12" customFormat="1">
      <c r="B304" s="132"/>
      <c r="C304" s="155"/>
      <c r="D304" s="151" t="s">
        <v>166</v>
      </c>
      <c r="E304" s="156" t="s">
        <v>1</v>
      </c>
      <c r="F304" s="157" t="s">
        <v>168</v>
      </c>
      <c r="G304" s="155"/>
      <c r="H304" s="158">
        <v>272.55</v>
      </c>
      <c r="J304" s="155"/>
      <c r="L304" s="132"/>
      <c r="M304" s="134"/>
      <c r="T304" s="135"/>
      <c r="AT304" s="133" t="s">
        <v>166</v>
      </c>
      <c r="AU304" s="133" t="s">
        <v>147</v>
      </c>
      <c r="AV304" s="12" t="s">
        <v>146</v>
      </c>
      <c r="AW304" s="12" t="s">
        <v>31</v>
      </c>
      <c r="AX304" s="12" t="s">
        <v>83</v>
      </c>
      <c r="AY304" s="133" t="s">
        <v>140</v>
      </c>
    </row>
    <row r="305" spans="2:65" s="59" customFormat="1" ht="24.2" customHeight="1">
      <c r="B305" s="4"/>
      <c r="C305" s="145" t="s">
        <v>446</v>
      </c>
      <c r="D305" s="145" t="s">
        <v>142</v>
      </c>
      <c r="E305" s="146" t="s">
        <v>447</v>
      </c>
      <c r="F305" s="147" t="s">
        <v>448</v>
      </c>
      <c r="G305" s="148" t="s">
        <v>259</v>
      </c>
      <c r="H305" s="149">
        <v>23.7</v>
      </c>
      <c r="I305" s="5"/>
      <c r="J305" s="167">
        <f>ROUND(I305*H305,2)</f>
        <v>0</v>
      </c>
      <c r="K305" s="6"/>
      <c r="L305" s="4"/>
      <c r="M305" s="7" t="s">
        <v>1</v>
      </c>
      <c r="N305" s="123" t="s">
        <v>41</v>
      </c>
      <c r="P305" s="124">
        <f>O305*H305</f>
        <v>0</v>
      </c>
      <c r="Q305" s="124">
        <v>3.1999999999999999E-5</v>
      </c>
      <c r="R305" s="124">
        <f>Q305*H305</f>
        <v>7.5839999999999989E-4</v>
      </c>
      <c r="S305" s="124">
        <v>1.7000000000000001E-2</v>
      </c>
      <c r="T305" s="125">
        <f>S305*H305</f>
        <v>0.40290000000000004</v>
      </c>
      <c r="AR305" s="126" t="s">
        <v>210</v>
      </c>
      <c r="AT305" s="126" t="s">
        <v>142</v>
      </c>
      <c r="AU305" s="126" t="s">
        <v>147</v>
      </c>
      <c r="AY305" s="49" t="s">
        <v>140</v>
      </c>
      <c r="BE305" s="127">
        <f>IF(N305="základná",J305,0)</f>
        <v>0</v>
      </c>
      <c r="BF305" s="127">
        <f>IF(N305="znížená",J305,0)</f>
        <v>0</v>
      </c>
      <c r="BG305" s="127">
        <f>IF(N305="zákl. prenesená",J305,0)</f>
        <v>0</v>
      </c>
      <c r="BH305" s="127">
        <f>IF(N305="zníž. prenesená",J305,0)</f>
        <v>0</v>
      </c>
      <c r="BI305" s="127">
        <f>IF(N305="nulová",J305,0)</f>
        <v>0</v>
      </c>
      <c r="BJ305" s="49" t="s">
        <v>147</v>
      </c>
      <c r="BK305" s="127">
        <f>ROUND(I305*H305,2)</f>
        <v>0</v>
      </c>
      <c r="BL305" s="49" t="s">
        <v>210</v>
      </c>
      <c r="BM305" s="126" t="s">
        <v>449</v>
      </c>
    </row>
    <row r="306" spans="2:65" s="11" customFormat="1">
      <c r="B306" s="128"/>
      <c r="C306" s="150"/>
      <c r="D306" s="151" t="s">
        <v>166</v>
      </c>
      <c r="E306" s="152" t="s">
        <v>1</v>
      </c>
      <c r="F306" s="153" t="s">
        <v>368</v>
      </c>
      <c r="G306" s="150"/>
      <c r="H306" s="154">
        <v>23.7</v>
      </c>
      <c r="J306" s="150"/>
      <c r="L306" s="128"/>
      <c r="M306" s="130"/>
      <c r="T306" s="131"/>
      <c r="AT306" s="129" t="s">
        <v>166</v>
      </c>
      <c r="AU306" s="129" t="s">
        <v>147</v>
      </c>
      <c r="AV306" s="11" t="s">
        <v>147</v>
      </c>
      <c r="AW306" s="11" t="s">
        <v>31</v>
      </c>
      <c r="AX306" s="11" t="s">
        <v>75</v>
      </c>
      <c r="AY306" s="129" t="s">
        <v>140</v>
      </c>
    </row>
    <row r="307" spans="2:65" s="12" customFormat="1">
      <c r="B307" s="132"/>
      <c r="C307" s="155"/>
      <c r="D307" s="151" t="s">
        <v>166</v>
      </c>
      <c r="E307" s="156" t="s">
        <v>1</v>
      </c>
      <c r="F307" s="157" t="s">
        <v>168</v>
      </c>
      <c r="G307" s="155"/>
      <c r="H307" s="158">
        <v>23.7</v>
      </c>
      <c r="J307" s="155"/>
      <c r="L307" s="132"/>
      <c r="M307" s="134"/>
      <c r="T307" s="135"/>
      <c r="AT307" s="133" t="s">
        <v>166</v>
      </c>
      <c r="AU307" s="133" t="s">
        <v>147</v>
      </c>
      <c r="AV307" s="12" t="s">
        <v>146</v>
      </c>
      <c r="AW307" s="12" t="s">
        <v>31</v>
      </c>
      <c r="AX307" s="12" t="s">
        <v>83</v>
      </c>
      <c r="AY307" s="133" t="s">
        <v>140</v>
      </c>
    </row>
    <row r="308" spans="2:65" s="59" customFormat="1" ht="24.2" customHeight="1">
      <c r="B308" s="4"/>
      <c r="C308" s="145" t="s">
        <v>450</v>
      </c>
      <c r="D308" s="145" t="s">
        <v>142</v>
      </c>
      <c r="E308" s="146" t="s">
        <v>451</v>
      </c>
      <c r="F308" s="147" t="s">
        <v>452</v>
      </c>
      <c r="G308" s="148" t="s">
        <v>96</v>
      </c>
      <c r="H308" s="149">
        <v>272.55</v>
      </c>
      <c r="I308" s="5"/>
      <c r="J308" s="167">
        <f>ROUND(I308*H308,2)</f>
        <v>0</v>
      </c>
      <c r="K308" s="6"/>
      <c r="L308" s="4"/>
      <c r="M308" s="7" t="s">
        <v>1</v>
      </c>
      <c r="N308" s="123" t="s">
        <v>41</v>
      </c>
      <c r="P308" s="124">
        <f>O308*H308</f>
        <v>0</v>
      </c>
      <c r="Q308" s="124">
        <v>2.8354999999999998E-4</v>
      </c>
      <c r="R308" s="124">
        <f>Q308*H308</f>
        <v>7.7281552500000003E-2</v>
      </c>
      <c r="S308" s="124">
        <v>0</v>
      </c>
      <c r="T308" s="125">
        <f>S308*H308</f>
        <v>0</v>
      </c>
      <c r="AR308" s="126" t="s">
        <v>210</v>
      </c>
      <c r="AT308" s="126" t="s">
        <v>142</v>
      </c>
      <c r="AU308" s="126" t="s">
        <v>147</v>
      </c>
      <c r="AY308" s="49" t="s">
        <v>140</v>
      </c>
      <c r="BE308" s="127">
        <f>IF(N308="základná",J308,0)</f>
        <v>0</v>
      </c>
      <c r="BF308" s="127">
        <f>IF(N308="znížená",J308,0)</f>
        <v>0</v>
      </c>
      <c r="BG308" s="127">
        <f>IF(N308="zákl. prenesená",J308,0)</f>
        <v>0</v>
      </c>
      <c r="BH308" s="127">
        <f>IF(N308="zníž. prenesená",J308,0)</f>
        <v>0</v>
      </c>
      <c r="BI308" s="127">
        <f>IF(N308="nulová",J308,0)</f>
        <v>0</v>
      </c>
      <c r="BJ308" s="49" t="s">
        <v>147</v>
      </c>
      <c r="BK308" s="127">
        <f>ROUND(I308*H308,2)</f>
        <v>0</v>
      </c>
      <c r="BL308" s="49" t="s">
        <v>210</v>
      </c>
      <c r="BM308" s="126" t="s">
        <v>453</v>
      </c>
    </row>
    <row r="309" spans="2:65" s="11" customFormat="1">
      <c r="B309" s="128"/>
      <c r="C309" s="150"/>
      <c r="D309" s="151" t="s">
        <v>166</v>
      </c>
      <c r="E309" s="152" t="s">
        <v>1</v>
      </c>
      <c r="F309" s="153" t="s">
        <v>94</v>
      </c>
      <c r="G309" s="150"/>
      <c r="H309" s="154">
        <v>272.55</v>
      </c>
      <c r="J309" s="150"/>
      <c r="L309" s="128"/>
      <c r="M309" s="130"/>
      <c r="T309" s="131"/>
      <c r="AT309" s="129" t="s">
        <v>166</v>
      </c>
      <c r="AU309" s="129" t="s">
        <v>147</v>
      </c>
      <c r="AV309" s="11" t="s">
        <v>147</v>
      </c>
      <c r="AW309" s="11" t="s">
        <v>31</v>
      </c>
      <c r="AX309" s="11" t="s">
        <v>75</v>
      </c>
      <c r="AY309" s="129" t="s">
        <v>140</v>
      </c>
    </row>
    <row r="310" spans="2:65" s="12" customFormat="1">
      <c r="B310" s="132"/>
      <c r="C310" s="155"/>
      <c r="D310" s="151" t="s">
        <v>166</v>
      </c>
      <c r="E310" s="156" t="s">
        <v>1</v>
      </c>
      <c r="F310" s="157" t="s">
        <v>168</v>
      </c>
      <c r="G310" s="155"/>
      <c r="H310" s="158">
        <v>272.55</v>
      </c>
      <c r="J310" s="155"/>
      <c r="L310" s="132"/>
      <c r="M310" s="134"/>
      <c r="T310" s="135"/>
      <c r="AT310" s="133" t="s">
        <v>166</v>
      </c>
      <c r="AU310" s="133" t="s">
        <v>147</v>
      </c>
      <c r="AV310" s="12" t="s">
        <v>146</v>
      </c>
      <c r="AW310" s="12" t="s">
        <v>31</v>
      </c>
      <c r="AX310" s="12" t="s">
        <v>83</v>
      </c>
      <c r="AY310" s="133" t="s">
        <v>140</v>
      </c>
    </row>
    <row r="311" spans="2:65" s="59" customFormat="1" ht="21.75" customHeight="1">
      <c r="B311" s="4"/>
      <c r="C311" s="145" t="s">
        <v>454</v>
      </c>
      <c r="D311" s="145" t="s">
        <v>142</v>
      </c>
      <c r="E311" s="146" t="s">
        <v>455</v>
      </c>
      <c r="F311" s="147" t="s">
        <v>456</v>
      </c>
      <c r="G311" s="148" t="s">
        <v>252</v>
      </c>
      <c r="H311" s="13"/>
      <c r="I311" s="5"/>
      <c r="J311" s="167">
        <f>ROUND(I311*H311,2)</f>
        <v>0</v>
      </c>
      <c r="K311" s="6"/>
      <c r="L311" s="4"/>
      <c r="M311" s="7" t="s">
        <v>1</v>
      </c>
      <c r="N311" s="123" t="s">
        <v>41</v>
      </c>
      <c r="P311" s="124">
        <f>O311*H311</f>
        <v>0</v>
      </c>
      <c r="Q311" s="124">
        <v>0</v>
      </c>
      <c r="R311" s="124">
        <f>Q311*H311</f>
        <v>0</v>
      </c>
      <c r="S311" s="124">
        <v>0</v>
      </c>
      <c r="T311" s="125">
        <f>S311*H311</f>
        <v>0</v>
      </c>
      <c r="AR311" s="126" t="s">
        <v>210</v>
      </c>
      <c r="AT311" s="126" t="s">
        <v>142</v>
      </c>
      <c r="AU311" s="126" t="s">
        <v>147</v>
      </c>
      <c r="AY311" s="49" t="s">
        <v>140</v>
      </c>
      <c r="BE311" s="127">
        <f>IF(N311="základná",J311,0)</f>
        <v>0</v>
      </c>
      <c r="BF311" s="127">
        <f>IF(N311="znížená",J311,0)</f>
        <v>0</v>
      </c>
      <c r="BG311" s="127">
        <f>IF(N311="zákl. prenesená",J311,0)</f>
        <v>0</v>
      </c>
      <c r="BH311" s="127">
        <f>IF(N311="zníž. prenesená",J311,0)</f>
        <v>0</v>
      </c>
      <c r="BI311" s="127">
        <f>IF(N311="nulová",J311,0)</f>
        <v>0</v>
      </c>
      <c r="BJ311" s="49" t="s">
        <v>147</v>
      </c>
      <c r="BK311" s="127">
        <f>ROUND(I311*H311,2)</f>
        <v>0</v>
      </c>
      <c r="BL311" s="49" t="s">
        <v>210</v>
      </c>
      <c r="BM311" s="126" t="s">
        <v>457</v>
      </c>
    </row>
    <row r="312" spans="2:65" s="3" customFormat="1" ht="22.9" customHeight="1">
      <c r="B312" s="116"/>
      <c r="C312" s="141"/>
      <c r="D312" s="142" t="s">
        <v>74</v>
      </c>
      <c r="E312" s="144" t="s">
        <v>458</v>
      </c>
      <c r="F312" s="144" t="s">
        <v>459</v>
      </c>
      <c r="G312" s="141"/>
      <c r="H312" s="141"/>
      <c r="J312" s="166">
        <f>BK312</f>
        <v>0</v>
      </c>
      <c r="L312" s="116"/>
      <c r="M312" s="118"/>
      <c r="P312" s="119">
        <f>SUM(P313:P323)</f>
        <v>0</v>
      </c>
      <c r="R312" s="119">
        <f>SUM(R313:R323)</f>
        <v>4.0069279999999999E-2</v>
      </c>
      <c r="T312" s="120">
        <f>SUM(T313:T323)</f>
        <v>0</v>
      </c>
      <c r="AR312" s="117" t="s">
        <v>147</v>
      </c>
      <c r="AT312" s="121" t="s">
        <v>74</v>
      </c>
      <c r="AU312" s="121" t="s">
        <v>83</v>
      </c>
      <c r="AY312" s="117" t="s">
        <v>140</v>
      </c>
      <c r="BK312" s="122">
        <f>SUM(BK313:BK323)</f>
        <v>0</v>
      </c>
    </row>
    <row r="313" spans="2:65" s="59" customFormat="1" ht="37.9" customHeight="1">
      <c r="B313" s="4"/>
      <c r="C313" s="145" t="s">
        <v>460</v>
      </c>
      <c r="D313" s="145" t="s">
        <v>142</v>
      </c>
      <c r="E313" s="146" t="s">
        <v>461</v>
      </c>
      <c r="F313" s="147" t="s">
        <v>462</v>
      </c>
      <c r="G313" s="148" t="s">
        <v>96</v>
      </c>
      <c r="H313" s="149">
        <v>1175.4639999999999</v>
      </c>
      <c r="I313" s="5"/>
      <c r="J313" s="167">
        <f>ROUND(I313*H313,2)</f>
        <v>0</v>
      </c>
      <c r="K313" s="6"/>
      <c r="L313" s="4"/>
      <c r="M313" s="7" t="s">
        <v>1</v>
      </c>
      <c r="N313" s="123" t="s">
        <v>41</v>
      </c>
      <c r="P313" s="124">
        <f>O313*H313</f>
        <v>0</v>
      </c>
      <c r="Q313" s="124">
        <v>2.0000000000000002E-5</v>
      </c>
      <c r="R313" s="124">
        <f>Q313*H313</f>
        <v>2.350928E-2</v>
      </c>
      <c r="S313" s="124">
        <v>0</v>
      </c>
      <c r="T313" s="125">
        <f>S313*H313</f>
        <v>0</v>
      </c>
      <c r="AR313" s="126" t="s">
        <v>210</v>
      </c>
      <c r="AT313" s="126" t="s">
        <v>142</v>
      </c>
      <c r="AU313" s="126" t="s">
        <v>147</v>
      </c>
      <c r="AY313" s="49" t="s">
        <v>140</v>
      </c>
      <c r="BE313" s="127">
        <f>IF(N313="základná",J313,0)</f>
        <v>0</v>
      </c>
      <c r="BF313" s="127">
        <f>IF(N313="znížená",J313,0)</f>
        <v>0</v>
      </c>
      <c r="BG313" s="127">
        <f>IF(N313="zákl. prenesená",J313,0)</f>
        <v>0</v>
      </c>
      <c r="BH313" s="127">
        <f>IF(N313="zníž. prenesená",J313,0)</f>
        <v>0</v>
      </c>
      <c r="BI313" s="127">
        <f>IF(N313="nulová",J313,0)</f>
        <v>0</v>
      </c>
      <c r="BJ313" s="49" t="s">
        <v>147</v>
      </c>
      <c r="BK313" s="127">
        <f>ROUND(I313*H313,2)</f>
        <v>0</v>
      </c>
      <c r="BL313" s="49" t="s">
        <v>210</v>
      </c>
      <c r="BM313" s="126" t="s">
        <v>463</v>
      </c>
    </row>
    <row r="314" spans="2:65" s="11" customFormat="1" ht="22.5">
      <c r="B314" s="128"/>
      <c r="C314" s="150"/>
      <c r="D314" s="151" t="s">
        <v>166</v>
      </c>
      <c r="E314" s="152" t="s">
        <v>1</v>
      </c>
      <c r="F314" s="153" t="s">
        <v>464</v>
      </c>
      <c r="G314" s="150"/>
      <c r="H314" s="154">
        <v>261.64800000000002</v>
      </c>
      <c r="J314" s="150"/>
      <c r="L314" s="128"/>
      <c r="M314" s="130"/>
      <c r="T314" s="131"/>
      <c r="AT314" s="129" t="s">
        <v>166</v>
      </c>
      <c r="AU314" s="129" t="s">
        <v>147</v>
      </c>
      <c r="AV314" s="11" t="s">
        <v>147</v>
      </c>
      <c r="AW314" s="11" t="s">
        <v>31</v>
      </c>
      <c r="AX314" s="11" t="s">
        <v>75</v>
      </c>
      <c r="AY314" s="129" t="s">
        <v>140</v>
      </c>
    </row>
    <row r="315" spans="2:65" s="11" customFormat="1">
      <c r="B315" s="128"/>
      <c r="C315" s="150"/>
      <c r="D315" s="151" t="s">
        <v>166</v>
      </c>
      <c r="E315" s="152" t="s">
        <v>1</v>
      </c>
      <c r="F315" s="153" t="s">
        <v>465</v>
      </c>
      <c r="G315" s="150"/>
      <c r="H315" s="154">
        <v>681.375</v>
      </c>
      <c r="J315" s="150"/>
      <c r="L315" s="128"/>
      <c r="M315" s="130"/>
      <c r="T315" s="131"/>
      <c r="AT315" s="129" t="s">
        <v>166</v>
      </c>
      <c r="AU315" s="129" t="s">
        <v>147</v>
      </c>
      <c r="AV315" s="11" t="s">
        <v>147</v>
      </c>
      <c r="AW315" s="11" t="s">
        <v>31</v>
      </c>
      <c r="AX315" s="11" t="s">
        <v>75</v>
      </c>
      <c r="AY315" s="129" t="s">
        <v>140</v>
      </c>
    </row>
    <row r="316" spans="2:65" s="11" customFormat="1" ht="22.5">
      <c r="B316" s="128"/>
      <c r="C316" s="150"/>
      <c r="D316" s="151" t="s">
        <v>166</v>
      </c>
      <c r="E316" s="152" t="s">
        <v>1</v>
      </c>
      <c r="F316" s="153" t="s">
        <v>466</v>
      </c>
      <c r="G316" s="150"/>
      <c r="H316" s="154">
        <v>106.65</v>
      </c>
      <c r="J316" s="150"/>
      <c r="L316" s="128"/>
      <c r="M316" s="130"/>
      <c r="T316" s="131"/>
      <c r="AT316" s="129" t="s">
        <v>166</v>
      </c>
      <c r="AU316" s="129" t="s">
        <v>147</v>
      </c>
      <c r="AV316" s="11" t="s">
        <v>147</v>
      </c>
      <c r="AW316" s="11" t="s">
        <v>31</v>
      </c>
      <c r="AX316" s="11" t="s">
        <v>75</v>
      </c>
      <c r="AY316" s="129" t="s">
        <v>140</v>
      </c>
    </row>
    <row r="317" spans="2:65" s="11" customFormat="1" ht="22.5">
      <c r="B317" s="128"/>
      <c r="C317" s="150"/>
      <c r="D317" s="151" t="s">
        <v>166</v>
      </c>
      <c r="E317" s="152" t="s">
        <v>1</v>
      </c>
      <c r="F317" s="153" t="s">
        <v>467</v>
      </c>
      <c r="G317" s="150"/>
      <c r="H317" s="154">
        <v>51.75</v>
      </c>
      <c r="J317" s="150"/>
      <c r="L317" s="128"/>
      <c r="M317" s="130"/>
      <c r="T317" s="131"/>
      <c r="AT317" s="129" t="s">
        <v>166</v>
      </c>
      <c r="AU317" s="129" t="s">
        <v>147</v>
      </c>
      <c r="AV317" s="11" t="s">
        <v>147</v>
      </c>
      <c r="AW317" s="11" t="s">
        <v>31</v>
      </c>
      <c r="AX317" s="11" t="s">
        <v>75</v>
      </c>
      <c r="AY317" s="129" t="s">
        <v>140</v>
      </c>
    </row>
    <row r="318" spans="2:65" s="11" customFormat="1">
      <c r="B318" s="128"/>
      <c r="C318" s="150"/>
      <c r="D318" s="151" t="s">
        <v>166</v>
      </c>
      <c r="E318" s="152" t="s">
        <v>1</v>
      </c>
      <c r="F318" s="153" t="s">
        <v>468</v>
      </c>
      <c r="G318" s="150"/>
      <c r="H318" s="154">
        <v>59.960999999999999</v>
      </c>
      <c r="J318" s="150"/>
      <c r="L318" s="128"/>
      <c r="M318" s="130"/>
      <c r="T318" s="131"/>
      <c r="AT318" s="129" t="s">
        <v>166</v>
      </c>
      <c r="AU318" s="129" t="s">
        <v>147</v>
      </c>
      <c r="AV318" s="11" t="s">
        <v>147</v>
      </c>
      <c r="AW318" s="11" t="s">
        <v>31</v>
      </c>
      <c r="AX318" s="11" t="s">
        <v>75</v>
      </c>
      <c r="AY318" s="129" t="s">
        <v>140</v>
      </c>
    </row>
    <row r="319" spans="2:65" s="11" customFormat="1">
      <c r="B319" s="128"/>
      <c r="C319" s="150"/>
      <c r="D319" s="151" t="s">
        <v>166</v>
      </c>
      <c r="E319" s="152" t="s">
        <v>1</v>
      </c>
      <c r="F319" s="153" t="s">
        <v>469</v>
      </c>
      <c r="G319" s="150"/>
      <c r="H319" s="154">
        <v>14.08</v>
      </c>
      <c r="J319" s="150"/>
      <c r="L319" s="128"/>
      <c r="M319" s="130"/>
      <c r="T319" s="131"/>
      <c r="AT319" s="129" t="s">
        <v>166</v>
      </c>
      <c r="AU319" s="129" t="s">
        <v>147</v>
      </c>
      <c r="AV319" s="11" t="s">
        <v>147</v>
      </c>
      <c r="AW319" s="11" t="s">
        <v>31</v>
      </c>
      <c r="AX319" s="11" t="s">
        <v>75</v>
      </c>
      <c r="AY319" s="129" t="s">
        <v>140</v>
      </c>
    </row>
    <row r="320" spans="2:65" s="12" customFormat="1">
      <c r="B320" s="132"/>
      <c r="C320" s="155"/>
      <c r="D320" s="151" t="s">
        <v>166</v>
      </c>
      <c r="E320" s="156" t="s">
        <v>1</v>
      </c>
      <c r="F320" s="157" t="s">
        <v>168</v>
      </c>
      <c r="G320" s="155"/>
      <c r="H320" s="158">
        <v>1175.4639999999999</v>
      </c>
      <c r="J320" s="155"/>
      <c r="L320" s="132"/>
      <c r="M320" s="134"/>
      <c r="T320" s="135"/>
      <c r="AT320" s="133" t="s">
        <v>166</v>
      </c>
      <c r="AU320" s="133" t="s">
        <v>147</v>
      </c>
      <c r="AV320" s="12" t="s">
        <v>146</v>
      </c>
      <c r="AW320" s="12" t="s">
        <v>31</v>
      </c>
      <c r="AX320" s="12" t="s">
        <v>83</v>
      </c>
      <c r="AY320" s="133" t="s">
        <v>140</v>
      </c>
    </row>
    <row r="321" spans="2:65" s="59" customFormat="1" ht="37.9" customHeight="1">
      <c r="B321" s="4"/>
      <c r="C321" s="145" t="s">
        <v>470</v>
      </c>
      <c r="D321" s="145" t="s">
        <v>142</v>
      </c>
      <c r="E321" s="146" t="s">
        <v>471</v>
      </c>
      <c r="F321" s="147" t="s">
        <v>472</v>
      </c>
      <c r="G321" s="148" t="s">
        <v>96</v>
      </c>
      <c r="H321" s="149">
        <v>69</v>
      </c>
      <c r="I321" s="5"/>
      <c r="J321" s="167">
        <f>ROUND(I321*H321,2)</f>
        <v>0</v>
      </c>
      <c r="K321" s="6"/>
      <c r="L321" s="4"/>
      <c r="M321" s="7" t="s">
        <v>1</v>
      </c>
      <c r="N321" s="123" t="s">
        <v>41</v>
      </c>
      <c r="P321" s="124">
        <f>O321*H321</f>
        <v>0</v>
      </c>
      <c r="Q321" s="124">
        <v>2.4000000000000001E-4</v>
      </c>
      <c r="R321" s="124">
        <f>Q321*H321</f>
        <v>1.6560000000000002E-2</v>
      </c>
      <c r="S321" s="124">
        <v>0</v>
      </c>
      <c r="T321" s="125">
        <f>S321*H321</f>
        <v>0</v>
      </c>
      <c r="AR321" s="126" t="s">
        <v>210</v>
      </c>
      <c r="AT321" s="126" t="s">
        <v>142</v>
      </c>
      <c r="AU321" s="126" t="s">
        <v>147</v>
      </c>
      <c r="AY321" s="49" t="s">
        <v>140</v>
      </c>
      <c r="BE321" s="127">
        <f>IF(N321="základná",J321,0)</f>
        <v>0</v>
      </c>
      <c r="BF321" s="127">
        <f>IF(N321="znížená",J321,0)</f>
        <v>0</v>
      </c>
      <c r="BG321" s="127">
        <f>IF(N321="zákl. prenesená",J321,0)</f>
        <v>0</v>
      </c>
      <c r="BH321" s="127">
        <f>IF(N321="zníž. prenesená",J321,0)</f>
        <v>0</v>
      </c>
      <c r="BI321" s="127">
        <f>IF(N321="nulová",J321,0)</f>
        <v>0</v>
      </c>
      <c r="BJ321" s="49" t="s">
        <v>147</v>
      </c>
      <c r="BK321" s="127">
        <f>ROUND(I321*H321,2)</f>
        <v>0</v>
      </c>
      <c r="BL321" s="49" t="s">
        <v>210</v>
      </c>
      <c r="BM321" s="126" t="s">
        <v>473</v>
      </c>
    </row>
    <row r="322" spans="2:65" s="11" customFormat="1">
      <c r="B322" s="128"/>
      <c r="C322" s="150"/>
      <c r="D322" s="151" t="s">
        <v>166</v>
      </c>
      <c r="E322" s="152" t="s">
        <v>1</v>
      </c>
      <c r="F322" s="153" t="s">
        <v>474</v>
      </c>
      <c r="G322" s="150"/>
      <c r="H322" s="154">
        <v>69</v>
      </c>
      <c r="J322" s="150"/>
      <c r="L322" s="128"/>
      <c r="M322" s="130"/>
      <c r="T322" s="131"/>
      <c r="AT322" s="129" t="s">
        <v>166</v>
      </c>
      <c r="AU322" s="129" t="s">
        <v>147</v>
      </c>
      <c r="AV322" s="11" t="s">
        <v>147</v>
      </c>
      <c r="AW322" s="11" t="s">
        <v>31</v>
      </c>
      <c r="AX322" s="11" t="s">
        <v>75</v>
      </c>
      <c r="AY322" s="129" t="s">
        <v>140</v>
      </c>
    </row>
    <row r="323" spans="2:65" s="12" customFormat="1">
      <c r="B323" s="132"/>
      <c r="C323" s="155"/>
      <c r="D323" s="151" t="s">
        <v>166</v>
      </c>
      <c r="E323" s="156" t="s">
        <v>1</v>
      </c>
      <c r="F323" s="157" t="s">
        <v>168</v>
      </c>
      <c r="G323" s="155"/>
      <c r="H323" s="158">
        <v>69</v>
      </c>
      <c r="J323" s="155"/>
      <c r="L323" s="132"/>
      <c r="M323" s="134"/>
      <c r="T323" s="135"/>
      <c r="AT323" s="133" t="s">
        <v>166</v>
      </c>
      <c r="AU323" s="133" t="s">
        <v>147</v>
      </c>
      <c r="AV323" s="12" t="s">
        <v>146</v>
      </c>
      <c r="AW323" s="12" t="s">
        <v>31</v>
      </c>
      <c r="AX323" s="12" t="s">
        <v>83</v>
      </c>
      <c r="AY323" s="133" t="s">
        <v>140</v>
      </c>
    </row>
    <row r="324" spans="2:65" s="3" customFormat="1" ht="25.9" customHeight="1">
      <c r="B324" s="116"/>
      <c r="C324" s="141"/>
      <c r="D324" s="142" t="s">
        <v>74</v>
      </c>
      <c r="E324" s="143" t="s">
        <v>149</v>
      </c>
      <c r="F324" s="143" t="s">
        <v>475</v>
      </c>
      <c r="G324" s="141"/>
      <c r="H324" s="141"/>
      <c r="J324" s="165">
        <f>BK324</f>
        <v>0</v>
      </c>
      <c r="L324" s="116"/>
      <c r="M324" s="118"/>
      <c r="P324" s="119">
        <f>P325</f>
        <v>0</v>
      </c>
      <c r="R324" s="119">
        <f>R325</f>
        <v>0</v>
      </c>
      <c r="T324" s="120">
        <f>T325</f>
        <v>0.22173300000000001</v>
      </c>
      <c r="AR324" s="117" t="s">
        <v>98</v>
      </c>
      <c r="AT324" s="121" t="s">
        <v>74</v>
      </c>
      <c r="AU324" s="121" t="s">
        <v>75</v>
      </c>
      <c r="AY324" s="117" t="s">
        <v>140</v>
      </c>
      <c r="BK324" s="122">
        <f>BK325</f>
        <v>0</v>
      </c>
    </row>
    <row r="325" spans="2:65" s="3" customFormat="1" ht="22.9" customHeight="1">
      <c r="B325" s="116"/>
      <c r="C325" s="141"/>
      <c r="D325" s="142" t="s">
        <v>74</v>
      </c>
      <c r="E325" s="144" t="s">
        <v>476</v>
      </c>
      <c r="F325" s="144" t="s">
        <v>477</v>
      </c>
      <c r="G325" s="141"/>
      <c r="H325" s="141"/>
      <c r="J325" s="166">
        <f>BK325</f>
        <v>0</v>
      </c>
      <c r="L325" s="116"/>
      <c r="M325" s="118"/>
      <c r="P325" s="119">
        <f>SUM(P326:P337)</f>
        <v>0</v>
      </c>
      <c r="R325" s="119">
        <f>SUM(R326:R337)</f>
        <v>0</v>
      </c>
      <c r="T325" s="120">
        <f>SUM(T326:T337)</f>
        <v>0.22173300000000001</v>
      </c>
      <c r="AR325" s="117" t="s">
        <v>98</v>
      </c>
      <c r="AT325" s="121" t="s">
        <v>74</v>
      </c>
      <c r="AU325" s="121" t="s">
        <v>83</v>
      </c>
      <c r="AY325" s="117" t="s">
        <v>140</v>
      </c>
      <c r="BK325" s="122">
        <f>SUM(BK326:BK337)</f>
        <v>0</v>
      </c>
    </row>
    <row r="326" spans="2:65" s="59" customFormat="1" ht="24.2" customHeight="1">
      <c r="B326" s="4"/>
      <c r="C326" s="145" t="s">
        <v>478</v>
      </c>
      <c r="D326" s="145" t="s">
        <v>142</v>
      </c>
      <c r="E326" s="146" t="s">
        <v>479</v>
      </c>
      <c r="F326" s="147" t="s">
        <v>480</v>
      </c>
      <c r="G326" s="148" t="s">
        <v>259</v>
      </c>
      <c r="H326" s="149">
        <v>117.1</v>
      </c>
      <c r="I326" s="5"/>
      <c r="J326" s="167">
        <f>ROUND(I326*H326,2)</f>
        <v>0</v>
      </c>
      <c r="K326" s="6"/>
      <c r="L326" s="4"/>
      <c r="M326" s="7" t="s">
        <v>1</v>
      </c>
      <c r="N326" s="123" t="s">
        <v>41</v>
      </c>
      <c r="P326" s="124">
        <f>O326*H326</f>
        <v>0</v>
      </c>
      <c r="Q326" s="124">
        <v>0</v>
      </c>
      <c r="R326" s="124">
        <f>Q326*H326</f>
        <v>0</v>
      </c>
      <c r="S326" s="124">
        <v>6.3000000000000003E-4</v>
      </c>
      <c r="T326" s="125">
        <f>S326*H326</f>
        <v>7.3773000000000005E-2</v>
      </c>
      <c r="AR326" s="126" t="s">
        <v>442</v>
      </c>
      <c r="AT326" s="126" t="s">
        <v>142</v>
      </c>
      <c r="AU326" s="126" t="s">
        <v>147</v>
      </c>
      <c r="AY326" s="49" t="s">
        <v>140</v>
      </c>
      <c r="BE326" s="127">
        <f>IF(N326="základná",J326,0)</f>
        <v>0</v>
      </c>
      <c r="BF326" s="127">
        <f>IF(N326="znížená",J326,0)</f>
        <v>0</v>
      </c>
      <c r="BG326" s="127">
        <f>IF(N326="zákl. prenesená",J326,0)</f>
        <v>0</v>
      </c>
      <c r="BH326" s="127">
        <f>IF(N326="zníž. prenesená",J326,0)</f>
        <v>0</v>
      </c>
      <c r="BI326" s="127">
        <f>IF(N326="nulová",J326,0)</f>
        <v>0</v>
      </c>
      <c r="BJ326" s="49" t="s">
        <v>147</v>
      </c>
      <c r="BK326" s="127">
        <f>ROUND(I326*H326,2)</f>
        <v>0</v>
      </c>
      <c r="BL326" s="49" t="s">
        <v>442</v>
      </c>
      <c r="BM326" s="126" t="s">
        <v>481</v>
      </c>
    </row>
    <row r="327" spans="2:65" s="11" customFormat="1">
      <c r="B327" s="128"/>
      <c r="C327" s="150"/>
      <c r="D327" s="151" t="s">
        <v>166</v>
      </c>
      <c r="E327" s="152" t="s">
        <v>1</v>
      </c>
      <c r="F327" s="153" t="s">
        <v>482</v>
      </c>
      <c r="G327" s="150"/>
      <c r="H327" s="154">
        <v>117.1</v>
      </c>
      <c r="J327" s="150"/>
      <c r="L327" s="128"/>
      <c r="M327" s="130"/>
      <c r="T327" s="131"/>
      <c r="AT327" s="129" t="s">
        <v>166</v>
      </c>
      <c r="AU327" s="129" t="s">
        <v>147</v>
      </c>
      <c r="AV327" s="11" t="s">
        <v>147</v>
      </c>
      <c r="AW327" s="11" t="s">
        <v>31</v>
      </c>
      <c r="AX327" s="11" t="s">
        <v>75</v>
      </c>
      <c r="AY327" s="129" t="s">
        <v>140</v>
      </c>
    </row>
    <row r="328" spans="2:65" s="12" customFormat="1">
      <c r="B328" s="132"/>
      <c r="C328" s="155"/>
      <c r="D328" s="151" t="s">
        <v>166</v>
      </c>
      <c r="E328" s="156" t="s">
        <v>1</v>
      </c>
      <c r="F328" s="157" t="s">
        <v>168</v>
      </c>
      <c r="G328" s="155"/>
      <c r="H328" s="158">
        <v>117.1</v>
      </c>
      <c r="J328" s="155"/>
      <c r="L328" s="132"/>
      <c r="M328" s="134"/>
      <c r="T328" s="135"/>
      <c r="AT328" s="133" t="s">
        <v>166</v>
      </c>
      <c r="AU328" s="133" t="s">
        <v>147</v>
      </c>
      <c r="AV328" s="12" t="s">
        <v>146</v>
      </c>
      <c r="AW328" s="12" t="s">
        <v>31</v>
      </c>
      <c r="AX328" s="12" t="s">
        <v>83</v>
      </c>
      <c r="AY328" s="133" t="s">
        <v>140</v>
      </c>
    </row>
    <row r="329" spans="2:65" s="59" customFormat="1" ht="24.2" customHeight="1">
      <c r="B329" s="4"/>
      <c r="C329" s="145" t="s">
        <v>483</v>
      </c>
      <c r="D329" s="145" t="s">
        <v>142</v>
      </c>
      <c r="E329" s="146" t="s">
        <v>484</v>
      </c>
      <c r="F329" s="147" t="s">
        <v>485</v>
      </c>
      <c r="G329" s="148" t="s">
        <v>145</v>
      </c>
      <c r="H329" s="149">
        <v>120</v>
      </c>
      <c r="I329" s="5"/>
      <c r="J329" s="167">
        <f>ROUND(I329*H329,2)</f>
        <v>0</v>
      </c>
      <c r="K329" s="6"/>
      <c r="L329" s="4"/>
      <c r="M329" s="7" t="s">
        <v>1</v>
      </c>
      <c r="N329" s="123" t="s">
        <v>41</v>
      </c>
      <c r="P329" s="124">
        <f>O329*H329</f>
        <v>0</v>
      </c>
      <c r="Q329" s="124">
        <v>0</v>
      </c>
      <c r="R329" s="124">
        <f>Q329*H329</f>
        <v>0</v>
      </c>
      <c r="S329" s="124">
        <v>5.5999999999999995E-4</v>
      </c>
      <c r="T329" s="125">
        <f>S329*H329</f>
        <v>6.7199999999999996E-2</v>
      </c>
      <c r="AR329" s="126" t="s">
        <v>442</v>
      </c>
      <c r="AT329" s="126" t="s">
        <v>142</v>
      </c>
      <c r="AU329" s="126" t="s">
        <v>147</v>
      </c>
      <c r="AY329" s="49" t="s">
        <v>140</v>
      </c>
      <c r="BE329" s="127">
        <f>IF(N329="základná",J329,0)</f>
        <v>0</v>
      </c>
      <c r="BF329" s="127">
        <f>IF(N329="znížená",J329,0)</f>
        <v>0</v>
      </c>
      <c r="BG329" s="127">
        <f>IF(N329="zákl. prenesená",J329,0)</f>
        <v>0</v>
      </c>
      <c r="BH329" s="127">
        <f>IF(N329="zníž. prenesená",J329,0)</f>
        <v>0</v>
      </c>
      <c r="BI329" s="127">
        <f>IF(N329="nulová",J329,0)</f>
        <v>0</v>
      </c>
      <c r="BJ329" s="49" t="s">
        <v>147</v>
      </c>
      <c r="BK329" s="127">
        <f>ROUND(I329*H329,2)</f>
        <v>0</v>
      </c>
      <c r="BL329" s="49" t="s">
        <v>442</v>
      </c>
      <c r="BM329" s="126" t="s">
        <v>486</v>
      </c>
    </row>
    <row r="330" spans="2:65" s="11" customFormat="1">
      <c r="B330" s="128"/>
      <c r="C330" s="150"/>
      <c r="D330" s="151" t="s">
        <v>166</v>
      </c>
      <c r="E330" s="152" t="s">
        <v>1</v>
      </c>
      <c r="F330" s="153" t="s">
        <v>487</v>
      </c>
      <c r="G330" s="150"/>
      <c r="H330" s="154">
        <v>120</v>
      </c>
      <c r="J330" s="150"/>
      <c r="L330" s="128"/>
      <c r="M330" s="130"/>
      <c r="T330" s="131"/>
      <c r="AT330" s="129" t="s">
        <v>166</v>
      </c>
      <c r="AU330" s="129" t="s">
        <v>147</v>
      </c>
      <c r="AV330" s="11" t="s">
        <v>147</v>
      </c>
      <c r="AW330" s="11" t="s">
        <v>31</v>
      </c>
      <c r="AX330" s="11" t="s">
        <v>75</v>
      </c>
      <c r="AY330" s="129" t="s">
        <v>140</v>
      </c>
    </row>
    <row r="331" spans="2:65" s="12" customFormat="1">
      <c r="B331" s="132"/>
      <c r="C331" s="155"/>
      <c r="D331" s="151" t="s">
        <v>166</v>
      </c>
      <c r="E331" s="156" t="s">
        <v>1</v>
      </c>
      <c r="F331" s="157" t="s">
        <v>168</v>
      </c>
      <c r="G331" s="155"/>
      <c r="H331" s="158">
        <v>120</v>
      </c>
      <c r="J331" s="155"/>
      <c r="L331" s="132"/>
      <c r="M331" s="134"/>
      <c r="T331" s="135"/>
      <c r="AT331" s="133" t="s">
        <v>166</v>
      </c>
      <c r="AU331" s="133" t="s">
        <v>147</v>
      </c>
      <c r="AV331" s="12" t="s">
        <v>146</v>
      </c>
      <c r="AW331" s="12" t="s">
        <v>31</v>
      </c>
      <c r="AX331" s="12" t="s">
        <v>83</v>
      </c>
      <c r="AY331" s="133" t="s">
        <v>140</v>
      </c>
    </row>
    <row r="332" spans="2:65" s="59" customFormat="1" ht="24.2" customHeight="1">
      <c r="B332" s="4"/>
      <c r="C332" s="145" t="s">
        <v>488</v>
      </c>
      <c r="D332" s="145" t="s">
        <v>142</v>
      </c>
      <c r="E332" s="146" t="s">
        <v>489</v>
      </c>
      <c r="F332" s="147" t="s">
        <v>490</v>
      </c>
      <c r="G332" s="148" t="s">
        <v>145</v>
      </c>
      <c r="H332" s="149">
        <v>4</v>
      </c>
      <c r="I332" s="5"/>
      <c r="J332" s="167">
        <f>ROUND(I332*H332,2)</f>
        <v>0</v>
      </c>
      <c r="K332" s="6"/>
      <c r="L332" s="4"/>
      <c r="M332" s="7" t="s">
        <v>1</v>
      </c>
      <c r="N332" s="123" t="s">
        <v>41</v>
      </c>
      <c r="P332" s="124">
        <f>O332*H332</f>
        <v>0</v>
      </c>
      <c r="Q332" s="124">
        <v>0</v>
      </c>
      <c r="R332" s="124">
        <f>Q332*H332</f>
        <v>0</v>
      </c>
      <c r="S332" s="124">
        <v>1.9709999999999998E-2</v>
      </c>
      <c r="T332" s="125">
        <f>S332*H332</f>
        <v>7.8839999999999993E-2</v>
      </c>
      <c r="AR332" s="126" t="s">
        <v>442</v>
      </c>
      <c r="AT332" s="126" t="s">
        <v>142</v>
      </c>
      <c r="AU332" s="126" t="s">
        <v>147</v>
      </c>
      <c r="AY332" s="49" t="s">
        <v>140</v>
      </c>
      <c r="BE332" s="127">
        <f>IF(N332="základná",J332,0)</f>
        <v>0</v>
      </c>
      <c r="BF332" s="127">
        <f>IF(N332="znížená",J332,0)</f>
        <v>0</v>
      </c>
      <c r="BG332" s="127">
        <f>IF(N332="zákl. prenesená",J332,0)</f>
        <v>0</v>
      </c>
      <c r="BH332" s="127">
        <f>IF(N332="zníž. prenesená",J332,0)</f>
        <v>0</v>
      </c>
      <c r="BI332" s="127">
        <f>IF(N332="nulová",J332,0)</f>
        <v>0</v>
      </c>
      <c r="BJ332" s="49" t="s">
        <v>147</v>
      </c>
      <c r="BK332" s="127">
        <f>ROUND(I332*H332,2)</f>
        <v>0</v>
      </c>
      <c r="BL332" s="49" t="s">
        <v>442</v>
      </c>
      <c r="BM332" s="126" t="s">
        <v>491</v>
      </c>
    </row>
    <row r="333" spans="2:65" s="11" customFormat="1">
      <c r="B333" s="128"/>
      <c r="C333" s="150"/>
      <c r="D333" s="151" t="s">
        <v>166</v>
      </c>
      <c r="E333" s="152" t="s">
        <v>1</v>
      </c>
      <c r="F333" s="153" t="s">
        <v>146</v>
      </c>
      <c r="G333" s="150"/>
      <c r="H333" s="154">
        <v>4</v>
      </c>
      <c r="J333" s="150"/>
      <c r="L333" s="128"/>
      <c r="M333" s="130"/>
      <c r="T333" s="131"/>
      <c r="AT333" s="129" t="s">
        <v>166</v>
      </c>
      <c r="AU333" s="129" t="s">
        <v>147</v>
      </c>
      <c r="AV333" s="11" t="s">
        <v>147</v>
      </c>
      <c r="AW333" s="11" t="s">
        <v>31</v>
      </c>
      <c r="AX333" s="11" t="s">
        <v>75</v>
      </c>
      <c r="AY333" s="129" t="s">
        <v>140</v>
      </c>
    </row>
    <row r="334" spans="2:65" s="12" customFormat="1">
      <c r="B334" s="132"/>
      <c r="C334" s="155"/>
      <c r="D334" s="151" t="s">
        <v>166</v>
      </c>
      <c r="E334" s="156" t="s">
        <v>1</v>
      </c>
      <c r="F334" s="157" t="s">
        <v>168</v>
      </c>
      <c r="G334" s="155"/>
      <c r="H334" s="158">
        <v>4</v>
      </c>
      <c r="J334" s="155"/>
      <c r="L334" s="132"/>
      <c r="M334" s="134"/>
      <c r="T334" s="135"/>
      <c r="AT334" s="133" t="s">
        <v>166</v>
      </c>
      <c r="AU334" s="133" t="s">
        <v>147</v>
      </c>
      <c r="AV334" s="12" t="s">
        <v>146</v>
      </c>
      <c r="AW334" s="12" t="s">
        <v>31</v>
      </c>
      <c r="AX334" s="12" t="s">
        <v>83</v>
      </c>
      <c r="AY334" s="133" t="s">
        <v>140</v>
      </c>
    </row>
    <row r="335" spans="2:65" s="59" customFormat="1" ht="21.75" customHeight="1">
      <c r="B335" s="4"/>
      <c r="C335" s="145" t="s">
        <v>492</v>
      </c>
      <c r="D335" s="145" t="s">
        <v>142</v>
      </c>
      <c r="E335" s="146" t="s">
        <v>493</v>
      </c>
      <c r="F335" s="147" t="s">
        <v>494</v>
      </c>
      <c r="G335" s="148" t="s">
        <v>145</v>
      </c>
      <c r="H335" s="149">
        <v>12</v>
      </c>
      <c r="I335" s="5"/>
      <c r="J335" s="167">
        <f>ROUND(I335*H335,2)</f>
        <v>0</v>
      </c>
      <c r="K335" s="6"/>
      <c r="L335" s="4"/>
      <c r="M335" s="7" t="s">
        <v>1</v>
      </c>
      <c r="N335" s="123" t="s">
        <v>41</v>
      </c>
      <c r="P335" s="124">
        <f>O335*H335</f>
        <v>0</v>
      </c>
      <c r="Q335" s="124">
        <v>0</v>
      </c>
      <c r="R335" s="124">
        <f>Q335*H335</f>
        <v>0</v>
      </c>
      <c r="S335" s="124">
        <v>1.6000000000000001E-4</v>
      </c>
      <c r="T335" s="125">
        <f>S335*H335</f>
        <v>1.9200000000000003E-3</v>
      </c>
      <c r="AR335" s="126" t="s">
        <v>442</v>
      </c>
      <c r="AT335" s="126" t="s">
        <v>142</v>
      </c>
      <c r="AU335" s="126" t="s">
        <v>147</v>
      </c>
      <c r="AY335" s="49" t="s">
        <v>140</v>
      </c>
      <c r="BE335" s="127">
        <f>IF(N335="základná",J335,0)</f>
        <v>0</v>
      </c>
      <c r="BF335" s="127">
        <f>IF(N335="znížená",J335,0)</f>
        <v>0</v>
      </c>
      <c r="BG335" s="127">
        <f>IF(N335="zákl. prenesená",J335,0)</f>
        <v>0</v>
      </c>
      <c r="BH335" s="127">
        <f>IF(N335="zníž. prenesená",J335,0)</f>
        <v>0</v>
      </c>
      <c r="BI335" s="127">
        <f>IF(N335="nulová",J335,0)</f>
        <v>0</v>
      </c>
      <c r="BJ335" s="49" t="s">
        <v>147</v>
      </c>
      <c r="BK335" s="127">
        <f>ROUND(I335*H335,2)</f>
        <v>0</v>
      </c>
      <c r="BL335" s="49" t="s">
        <v>442</v>
      </c>
      <c r="BM335" s="126" t="s">
        <v>495</v>
      </c>
    </row>
    <row r="336" spans="2:65" s="11" customFormat="1">
      <c r="B336" s="128"/>
      <c r="C336" s="150"/>
      <c r="D336" s="151" t="s">
        <v>166</v>
      </c>
      <c r="E336" s="152" t="s">
        <v>1</v>
      </c>
      <c r="F336" s="153" t="s">
        <v>192</v>
      </c>
      <c r="G336" s="150"/>
      <c r="H336" s="154">
        <v>12</v>
      </c>
      <c r="J336" s="150"/>
      <c r="L336" s="128"/>
      <c r="M336" s="130"/>
      <c r="T336" s="131"/>
      <c r="AT336" s="129" t="s">
        <v>166</v>
      </c>
      <c r="AU336" s="129" t="s">
        <v>147</v>
      </c>
      <c r="AV336" s="11" t="s">
        <v>147</v>
      </c>
      <c r="AW336" s="11" t="s">
        <v>31</v>
      </c>
      <c r="AX336" s="11" t="s">
        <v>75</v>
      </c>
      <c r="AY336" s="129" t="s">
        <v>140</v>
      </c>
    </row>
    <row r="337" spans="2:51" s="12" customFormat="1">
      <c r="B337" s="132"/>
      <c r="C337" s="155"/>
      <c r="D337" s="151" t="s">
        <v>166</v>
      </c>
      <c r="E337" s="156" t="s">
        <v>1</v>
      </c>
      <c r="F337" s="157" t="s">
        <v>168</v>
      </c>
      <c r="G337" s="155"/>
      <c r="H337" s="158">
        <v>12</v>
      </c>
      <c r="J337" s="155"/>
      <c r="L337" s="132"/>
      <c r="M337" s="138"/>
      <c r="N337" s="139"/>
      <c r="O337" s="139"/>
      <c r="P337" s="139"/>
      <c r="Q337" s="139"/>
      <c r="R337" s="139"/>
      <c r="S337" s="139"/>
      <c r="T337" s="140"/>
      <c r="AT337" s="133" t="s">
        <v>166</v>
      </c>
      <c r="AU337" s="133" t="s">
        <v>147</v>
      </c>
      <c r="AV337" s="12" t="s">
        <v>146</v>
      </c>
      <c r="AW337" s="12" t="s">
        <v>31</v>
      </c>
      <c r="AX337" s="12" t="s">
        <v>83</v>
      </c>
      <c r="AY337" s="133" t="s">
        <v>140</v>
      </c>
    </row>
    <row r="338" spans="2:51" s="59" customFormat="1" ht="6.95" customHeight="1">
      <c r="B338" s="92"/>
      <c r="C338" s="93"/>
      <c r="D338" s="93"/>
      <c r="E338" s="93"/>
      <c r="F338" s="93"/>
      <c r="G338" s="93"/>
      <c r="H338" s="93"/>
      <c r="I338" s="93"/>
      <c r="J338" s="93"/>
      <c r="K338" s="93"/>
      <c r="L338" s="4"/>
    </row>
  </sheetData>
  <sheetProtection algorithmName="SHA-512" hashValue="In830rHeOVEuB3YZGfo9zDsjqVYKQjYAK5agR08c05IM3q6dAtx4tb2XdAHccr9P4ccoAh3so8Ejb/83JCslYw==" saltValue="mLb/Jk2VqOPnZ20CGNAFLQ==" spinCount="100000" sheet="1" objects="1" scenarios="1"/>
  <autoFilter ref="C128:K337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9"/>
  <sheetViews>
    <sheetView showGridLines="0" workbookViewId="0">
      <selection activeCell="V82" sqref="V82"/>
    </sheetView>
  </sheetViews>
  <sheetFormatPr defaultRowHeight="11.25"/>
  <cols>
    <col min="1" max="1" width="8.33203125" style="46" customWidth="1"/>
    <col min="2" max="2" width="1.1640625" style="46" customWidth="1"/>
    <col min="3" max="3" width="4.1640625" style="46" customWidth="1"/>
    <col min="4" max="4" width="4.33203125" style="46" customWidth="1"/>
    <col min="5" max="5" width="17.1640625" style="46" customWidth="1"/>
    <col min="6" max="6" width="50.83203125" style="46" customWidth="1"/>
    <col min="7" max="7" width="7.5" style="46" customWidth="1"/>
    <col min="8" max="8" width="14" style="46" customWidth="1"/>
    <col min="9" max="9" width="15.83203125" style="46" customWidth="1"/>
    <col min="10" max="10" width="22.33203125" style="46" customWidth="1"/>
    <col min="11" max="11" width="22.33203125" style="46" hidden="1" customWidth="1"/>
    <col min="12" max="12" width="9.33203125" style="46" customWidth="1"/>
    <col min="13" max="13" width="10.83203125" style="46" hidden="1" customWidth="1"/>
    <col min="14" max="14" width="9.33203125" style="46" hidden="1"/>
    <col min="15" max="20" width="14.1640625" style="46" hidden="1" customWidth="1"/>
    <col min="21" max="21" width="16.33203125" style="46" hidden="1" customWidth="1"/>
    <col min="22" max="22" width="12.33203125" style="46" customWidth="1"/>
    <col min="23" max="23" width="16.33203125" style="46" customWidth="1"/>
    <col min="24" max="24" width="12.33203125" style="46" customWidth="1"/>
    <col min="25" max="25" width="15" style="46" customWidth="1"/>
    <col min="26" max="26" width="11" style="46" customWidth="1"/>
    <col min="27" max="27" width="15" style="46" customWidth="1"/>
    <col min="28" max="28" width="16.33203125" style="46" customWidth="1"/>
    <col min="29" max="29" width="11" style="46" customWidth="1"/>
    <col min="30" max="30" width="15" style="46" customWidth="1"/>
    <col min="31" max="31" width="16.33203125" style="46" customWidth="1"/>
    <col min="32" max="43" width="9.33203125" style="46"/>
    <col min="44" max="65" width="9.33203125" style="46" hidden="1"/>
    <col min="66" max="16384" width="9.33203125" style="46"/>
  </cols>
  <sheetData>
    <row r="2" spans="2:56" ht="36.950000000000003" customHeight="1">
      <c r="L2" s="47" t="s">
        <v>5</v>
      </c>
      <c r="M2" s="48"/>
      <c r="N2" s="48"/>
      <c r="O2" s="48"/>
      <c r="P2" s="48"/>
      <c r="Q2" s="48"/>
      <c r="R2" s="48"/>
      <c r="S2" s="48"/>
      <c r="T2" s="48"/>
      <c r="U2" s="48"/>
      <c r="V2" s="48"/>
      <c r="AT2" s="49" t="s">
        <v>87</v>
      </c>
      <c r="AZ2" s="50" t="s">
        <v>496</v>
      </c>
      <c r="BA2" s="50" t="s">
        <v>95</v>
      </c>
      <c r="BB2" s="50" t="s">
        <v>96</v>
      </c>
      <c r="BC2" s="50" t="s">
        <v>497</v>
      </c>
      <c r="BD2" s="50" t="s">
        <v>98</v>
      </c>
    </row>
    <row r="3" spans="2:56" ht="6.95" hidden="1" customHeight="1">
      <c r="B3" s="51"/>
      <c r="C3" s="52"/>
      <c r="D3" s="52"/>
      <c r="E3" s="52"/>
      <c r="F3" s="52"/>
      <c r="G3" s="52"/>
      <c r="H3" s="52"/>
      <c r="I3" s="52"/>
      <c r="J3" s="52"/>
      <c r="K3" s="52"/>
      <c r="L3" s="53"/>
      <c r="AT3" s="49" t="s">
        <v>75</v>
      </c>
      <c r="AZ3" s="50" t="s">
        <v>99</v>
      </c>
      <c r="BA3" s="50" t="s">
        <v>100</v>
      </c>
      <c r="BB3" s="50" t="s">
        <v>96</v>
      </c>
      <c r="BC3" s="50" t="s">
        <v>498</v>
      </c>
      <c r="BD3" s="50" t="s">
        <v>98</v>
      </c>
    </row>
    <row r="4" spans="2:56" ht="24.95" hidden="1" customHeight="1">
      <c r="B4" s="53"/>
      <c r="D4" s="54" t="s">
        <v>102</v>
      </c>
      <c r="L4" s="53"/>
      <c r="M4" s="55" t="s">
        <v>9</v>
      </c>
      <c r="AT4" s="49" t="s">
        <v>3</v>
      </c>
    </row>
    <row r="5" spans="2:56" ht="6.95" hidden="1" customHeight="1">
      <c r="B5" s="53"/>
      <c r="L5" s="53"/>
    </row>
    <row r="6" spans="2:56" ht="12" hidden="1" customHeight="1">
      <c r="B6" s="53"/>
      <c r="D6" s="56" t="s">
        <v>15</v>
      </c>
      <c r="L6" s="53"/>
    </row>
    <row r="7" spans="2:56" ht="26.25" hidden="1" customHeight="1">
      <c r="B7" s="53"/>
      <c r="E7" s="57" t="str">
        <f>'Rekapitulácia stavby'!K6</f>
        <v>VÝMENA STREŠNEJ KRYTINY - Polesie Kostoľany nad Hornádom, Košická 2</v>
      </c>
      <c r="F7" s="58"/>
      <c r="G7" s="58"/>
      <c r="H7" s="58"/>
      <c r="L7" s="53"/>
    </row>
    <row r="8" spans="2:56" s="59" customFormat="1" ht="12" hidden="1" customHeight="1">
      <c r="B8" s="4"/>
      <c r="D8" s="56" t="s">
        <v>106</v>
      </c>
      <c r="L8" s="4"/>
    </row>
    <row r="9" spans="2:56" s="59" customFormat="1" ht="16.5" hidden="1" customHeight="1">
      <c r="B9" s="4"/>
      <c r="E9" s="60" t="s">
        <v>499</v>
      </c>
      <c r="F9" s="61"/>
      <c r="G9" s="61"/>
      <c r="H9" s="61"/>
      <c r="L9" s="4"/>
    </row>
    <row r="10" spans="2:56" s="59" customFormat="1" hidden="1">
      <c r="B10" s="4"/>
      <c r="L10" s="4"/>
    </row>
    <row r="11" spans="2:56" s="59" customFormat="1" ht="12" hidden="1" customHeight="1">
      <c r="B11" s="4"/>
      <c r="D11" s="56" t="s">
        <v>17</v>
      </c>
      <c r="F11" s="62" t="s">
        <v>1</v>
      </c>
      <c r="I11" s="56" t="s">
        <v>18</v>
      </c>
      <c r="J11" s="62" t="s">
        <v>1</v>
      </c>
      <c r="L11" s="4"/>
    </row>
    <row r="12" spans="2:56" s="59" customFormat="1" ht="12" hidden="1" customHeight="1">
      <c r="B12" s="4"/>
      <c r="D12" s="56" t="s">
        <v>19</v>
      </c>
      <c r="F12" s="62" t="s">
        <v>20</v>
      </c>
      <c r="I12" s="56" t="s">
        <v>21</v>
      </c>
      <c r="J12" s="63" t="str">
        <f>'Rekapitulácia stavby'!AN8</f>
        <v>5. 5. 2026</v>
      </c>
      <c r="L12" s="4"/>
    </row>
    <row r="13" spans="2:56" s="59" customFormat="1" ht="10.9" hidden="1" customHeight="1">
      <c r="B13" s="4"/>
      <c r="L13" s="4"/>
    </row>
    <row r="14" spans="2:56" s="59" customFormat="1" ht="12" hidden="1" customHeight="1">
      <c r="B14" s="4"/>
      <c r="D14" s="56" t="s">
        <v>23</v>
      </c>
      <c r="I14" s="56" t="s">
        <v>24</v>
      </c>
      <c r="J14" s="62" t="s">
        <v>1</v>
      </c>
      <c r="L14" s="4"/>
    </row>
    <row r="15" spans="2:56" s="59" customFormat="1" ht="18" hidden="1" customHeight="1">
      <c r="B15" s="4"/>
      <c r="E15" s="62" t="s">
        <v>25</v>
      </c>
      <c r="I15" s="56" t="s">
        <v>26</v>
      </c>
      <c r="J15" s="62" t="s">
        <v>1</v>
      </c>
      <c r="L15" s="4"/>
    </row>
    <row r="16" spans="2:56" s="59" customFormat="1" ht="6.95" hidden="1" customHeight="1">
      <c r="B16" s="4"/>
      <c r="L16" s="4"/>
    </row>
    <row r="17" spans="2:12" s="59" customFormat="1" ht="12" hidden="1" customHeight="1">
      <c r="B17" s="4"/>
      <c r="D17" s="56" t="s">
        <v>27</v>
      </c>
      <c r="I17" s="56" t="s">
        <v>24</v>
      </c>
      <c r="J17" s="1" t="str">
        <f>'Rekapitulácia stavby'!AN13</f>
        <v>Vyplň údaj</v>
      </c>
      <c r="L17" s="4"/>
    </row>
    <row r="18" spans="2:12" s="59" customFormat="1" ht="18" hidden="1" customHeight="1">
      <c r="B18" s="4"/>
      <c r="E18" s="15" t="str">
        <f>'Rekapitulácia stavby'!E14</f>
        <v>Vyplň údaj</v>
      </c>
      <c r="F18" s="64"/>
      <c r="G18" s="64"/>
      <c r="H18" s="64"/>
      <c r="I18" s="56" t="s">
        <v>26</v>
      </c>
      <c r="J18" s="1" t="str">
        <f>'Rekapitulácia stavby'!AN14</f>
        <v>Vyplň údaj</v>
      </c>
      <c r="L18" s="4"/>
    </row>
    <row r="19" spans="2:12" s="59" customFormat="1" ht="6.95" hidden="1" customHeight="1">
      <c r="B19" s="4"/>
      <c r="L19" s="4"/>
    </row>
    <row r="20" spans="2:12" s="59" customFormat="1" ht="12" hidden="1" customHeight="1">
      <c r="B20" s="4"/>
      <c r="D20" s="56" t="s">
        <v>29</v>
      </c>
      <c r="I20" s="56" t="s">
        <v>24</v>
      </c>
      <c r="J20" s="62" t="s">
        <v>1</v>
      </c>
      <c r="L20" s="4"/>
    </row>
    <row r="21" spans="2:12" s="59" customFormat="1" ht="18" hidden="1" customHeight="1">
      <c r="B21" s="4"/>
      <c r="E21" s="62" t="s">
        <v>30</v>
      </c>
      <c r="I21" s="56" t="s">
        <v>26</v>
      </c>
      <c r="J21" s="62" t="s">
        <v>1</v>
      </c>
      <c r="L21" s="4"/>
    </row>
    <row r="22" spans="2:12" s="59" customFormat="1" ht="6.95" hidden="1" customHeight="1">
      <c r="B22" s="4"/>
      <c r="L22" s="4"/>
    </row>
    <row r="23" spans="2:12" s="59" customFormat="1" ht="12" hidden="1" customHeight="1">
      <c r="B23" s="4"/>
      <c r="D23" s="56" t="s">
        <v>32</v>
      </c>
      <c r="I23" s="56" t="s">
        <v>24</v>
      </c>
      <c r="J23" s="62" t="s">
        <v>1</v>
      </c>
      <c r="L23" s="4"/>
    </row>
    <row r="24" spans="2:12" s="59" customFormat="1" ht="18" hidden="1" customHeight="1">
      <c r="B24" s="4"/>
      <c r="E24" s="62" t="s">
        <v>33</v>
      </c>
      <c r="I24" s="56" t="s">
        <v>26</v>
      </c>
      <c r="J24" s="62" t="s">
        <v>1</v>
      </c>
      <c r="L24" s="4"/>
    </row>
    <row r="25" spans="2:12" s="59" customFormat="1" ht="6.95" hidden="1" customHeight="1">
      <c r="B25" s="4"/>
      <c r="L25" s="4"/>
    </row>
    <row r="26" spans="2:12" s="59" customFormat="1" ht="12" hidden="1" customHeight="1">
      <c r="B26" s="4"/>
      <c r="D26" s="56" t="s">
        <v>34</v>
      </c>
      <c r="L26" s="4"/>
    </row>
    <row r="27" spans="2:12" s="66" customFormat="1" ht="16.5" hidden="1" customHeight="1">
      <c r="B27" s="65"/>
      <c r="E27" s="67" t="s">
        <v>1</v>
      </c>
      <c r="F27" s="67"/>
      <c r="G27" s="67"/>
      <c r="H27" s="67"/>
      <c r="L27" s="65"/>
    </row>
    <row r="28" spans="2:12" s="59" customFormat="1" ht="6.95" hidden="1" customHeight="1">
      <c r="B28" s="4"/>
      <c r="L28" s="4"/>
    </row>
    <row r="29" spans="2:12" s="59" customFormat="1" ht="6.95" hidden="1" customHeight="1">
      <c r="B29" s="4"/>
      <c r="D29" s="68"/>
      <c r="E29" s="68"/>
      <c r="F29" s="68"/>
      <c r="G29" s="68"/>
      <c r="H29" s="68"/>
      <c r="I29" s="68"/>
      <c r="J29" s="68"/>
      <c r="K29" s="68"/>
      <c r="L29" s="4"/>
    </row>
    <row r="30" spans="2:12" s="59" customFormat="1" ht="25.35" hidden="1" customHeight="1">
      <c r="B30" s="4"/>
      <c r="D30" s="69" t="s">
        <v>35</v>
      </c>
      <c r="J30" s="70">
        <f>ROUND(J129, 2)</f>
        <v>0</v>
      </c>
      <c r="L30" s="4"/>
    </row>
    <row r="31" spans="2:12" s="59" customFormat="1" ht="6.95" hidden="1" customHeight="1">
      <c r="B31" s="4"/>
      <c r="D31" s="68"/>
      <c r="E31" s="68"/>
      <c r="F31" s="68"/>
      <c r="G31" s="68"/>
      <c r="H31" s="68"/>
      <c r="I31" s="68"/>
      <c r="J31" s="68"/>
      <c r="K31" s="68"/>
      <c r="L31" s="4"/>
    </row>
    <row r="32" spans="2:12" s="59" customFormat="1" ht="14.45" hidden="1" customHeight="1">
      <c r="B32" s="4"/>
      <c r="F32" s="71" t="s">
        <v>37</v>
      </c>
      <c r="I32" s="71" t="s">
        <v>36</v>
      </c>
      <c r="J32" s="71" t="s">
        <v>38</v>
      </c>
      <c r="L32" s="4"/>
    </row>
    <row r="33" spans="2:12" s="59" customFormat="1" ht="14.45" hidden="1" customHeight="1">
      <c r="B33" s="4"/>
      <c r="D33" s="72" t="s">
        <v>39</v>
      </c>
      <c r="E33" s="73" t="s">
        <v>40</v>
      </c>
      <c r="F33" s="74">
        <f>ROUND((SUM(BE129:BE268)),  2)</f>
        <v>0</v>
      </c>
      <c r="G33" s="75"/>
      <c r="H33" s="75"/>
      <c r="I33" s="76">
        <v>0.23</v>
      </c>
      <c r="J33" s="74">
        <f>ROUND(((SUM(BE129:BE268))*I33),  2)</f>
        <v>0</v>
      </c>
      <c r="L33" s="4"/>
    </row>
    <row r="34" spans="2:12" s="59" customFormat="1" ht="14.45" hidden="1" customHeight="1">
      <c r="B34" s="4"/>
      <c r="E34" s="73" t="s">
        <v>41</v>
      </c>
      <c r="F34" s="77">
        <f>ROUND((SUM(BF129:BF268)),  2)</f>
        <v>0</v>
      </c>
      <c r="I34" s="78">
        <v>0.23</v>
      </c>
      <c r="J34" s="77">
        <f>ROUND(((SUM(BF129:BF268))*I34),  2)</f>
        <v>0</v>
      </c>
      <c r="L34" s="4"/>
    </row>
    <row r="35" spans="2:12" s="59" customFormat="1" ht="14.45" hidden="1" customHeight="1">
      <c r="B35" s="4"/>
      <c r="E35" s="56" t="s">
        <v>42</v>
      </c>
      <c r="F35" s="77">
        <f>ROUND((SUM(BG129:BG268)),  2)</f>
        <v>0</v>
      </c>
      <c r="I35" s="78">
        <v>0.23</v>
      </c>
      <c r="J35" s="77">
        <f>0</f>
        <v>0</v>
      </c>
      <c r="L35" s="4"/>
    </row>
    <row r="36" spans="2:12" s="59" customFormat="1" ht="14.45" hidden="1" customHeight="1">
      <c r="B36" s="4"/>
      <c r="E36" s="56" t="s">
        <v>43</v>
      </c>
      <c r="F36" s="77">
        <f>ROUND((SUM(BH129:BH268)),  2)</f>
        <v>0</v>
      </c>
      <c r="I36" s="78">
        <v>0.23</v>
      </c>
      <c r="J36" s="77">
        <f>0</f>
        <v>0</v>
      </c>
      <c r="L36" s="4"/>
    </row>
    <row r="37" spans="2:12" s="59" customFormat="1" ht="14.45" hidden="1" customHeight="1">
      <c r="B37" s="4"/>
      <c r="E37" s="73" t="s">
        <v>44</v>
      </c>
      <c r="F37" s="74">
        <f>ROUND((SUM(BI129:BI268)),  2)</f>
        <v>0</v>
      </c>
      <c r="G37" s="75"/>
      <c r="H37" s="75"/>
      <c r="I37" s="76">
        <v>0</v>
      </c>
      <c r="J37" s="74">
        <f>0</f>
        <v>0</v>
      </c>
      <c r="L37" s="4"/>
    </row>
    <row r="38" spans="2:12" s="59" customFormat="1" ht="6.95" hidden="1" customHeight="1">
      <c r="B38" s="4"/>
      <c r="L38" s="4"/>
    </row>
    <row r="39" spans="2:12" s="59" customFormat="1" ht="25.35" hidden="1" customHeight="1">
      <c r="B39" s="4"/>
      <c r="C39" s="79"/>
      <c r="D39" s="80" t="s">
        <v>45</v>
      </c>
      <c r="E39" s="81"/>
      <c r="F39" s="81"/>
      <c r="G39" s="82" t="s">
        <v>46</v>
      </c>
      <c r="H39" s="83" t="s">
        <v>47</v>
      </c>
      <c r="I39" s="81"/>
      <c r="J39" s="84">
        <f>SUM(J30:J37)</f>
        <v>0</v>
      </c>
      <c r="K39" s="85"/>
      <c r="L39" s="4"/>
    </row>
    <row r="40" spans="2:12" s="59" customFormat="1" ht="14.45" hidden="1" customHeight="1">
      <c r="B40" s="4"/>
      <c r="L40" s="4"/>
    </row>
    <row r="41" spans="2:12" ht="14.45" hidden="1" customHeight="1">
      <c r="B41" s="53"/>
      <c r="L41" s="53"/>
    </row>
    <row r="42" spans="2:12" ht="14.45" hidden="1" customHeight="1">
      <c r="B42" s="53"/>
      <c r="L42" s="53"/>
    </row>
    <row r="43" spans="2:12" ht="14.45" hidden="1" customHeight="1">
      <c r="B43" s="53"/>
      <c r="L43" s="53"/>
    </row>
    <row r="44" spans="2:12" ht="14.45" hidden="1" customHeight="1">
      <c r="B44" s="53"/>
      <c r="L44" s="53"/>
    </row>
    <row r="45" spans="2:12" ht="14.45" hidden="1" customHeight="1">
      <c r="B45" s="53"/>
      <c r="L45" s="53"/>
    </row>
    <row r="46" spans="2:12" ht="14.45" hidden="1" customHeight="1">
      <c r="B46" s="53"/>
      <c r="L46" s="53"/>
    </row>
    <row r="47" spans="2:12" ht="14.45" hidden="1" customHeight="1">
      <c r="B47" s="53"/>
      <c r="L47" s="53"/>
    </row>
    <row r="48" spans="2:12" ht="14.45" hidden="1" customHeight="1">
      <c r="B48" s="53"/>
      <c r="L48" s="53"/>
    </row>
    <row r="49" spans="2:12" ht="14.45" hidden="1" customHeight="1">
      <c r="B49" s="53"/>
      <c r="L49" s="53"/>
    </row>
    <row r="50" spans="2:12" s="59" customFormat="1" ht="14.45" hidden="1" customHeight="1">
      <c r="B50" s="4"/>
      <c r="D50" s="86" t="s">
        <v>48</v>
      </c>
      <c r="E50" s="87"/>
      <c r="F50" s="87"/>
      <c r="G50" s="86" t="s">
        <v>49</v>
      </c>
      <c r="H50" s="87"/>
      <c r="I50" s="87"/>
      <c r="J50" s="87"/>
      <c r="K50" s="87"/>
      <c r="L50" s="4"/>
    </row>
    <row r="51" spans="2:12" hidden="1">
      <c r="B51" s="53"/>
      <c r="L51" s="53"/>
    </row>
    <row r="52" spans="2:12" hidden="1">
      <c r="B52" s="53"/>
      <c r="L52" s="53"/>
    </row>
    <row r="53" spans="2:12" hidden="1">
      <c r="B53" s="53"/>
      <c r="L53" s="53"/>
    </row>
    <row r="54" spans="2:12" hidden="1">
      <c r="B54" s="53"/>
      <c r="L54" s="53"/>
    </row>
    <row r="55" spans="2:12" hidden="1">
      <c r="B55" s="53"/>
      <c r="L55" s="53"/>
    </row>
    <row r="56" spans="2:12" hidden="1">
      <c r="B56" s="53"/>
      <c r="L56" s="53"/>
    </row>
    <row r="57" spans="2:12" hidden="1">
      <c r="B57" s="53"/>
      <c r="L57" s="53"/>
    </row>
    <row r="58" spans="2:12" hidden="1">
      <c r="B58" s="53"/>
      <c r="L58" s="53"/>
    </row>
    <row r="59" spans="2:12" hidden="1">
      <c r="B59" s="53"/>
      <c r="L59" s="53"/>
    </row>
    <row r="60" spans="2:12" hidden="1">
      <c r="B60" s="53"/>
      <c r="L60" s="53"/>
    </row>
    <row r="61" spans="2:12" s="59" customFormat="1" ht="12.75" hidden="1">
      <c r="B61" s="4"/>
      <c r="D61" s="88" t="s">
        <v>50</v>
      </c>
      <c r="E61" s="89"/>
      <c r="F61" s="90" t="s">
        <v>51</v>
      </c>
      <c r="G61" s="88" t="s">
        <v>50</v>
      </c>
      <c r="H61" s="89"/>
      <c r="I61" s="89"/>
      <c r="J61" s="91" t="s">
        <v>51</v>
      </c>
      <c r="K61" s="89"/>
      <c r="L61" s="4"/>
    </row>
    <row r="62" spans="2:12" hidden="1">
      <c r="B62" s="53"/>
      <c r="L62" s="53"/>
    </row>
    <row r="63" spans="2:12" hidden="1">
      <c r="B63" s="53"/>
      <c r="L63" s="53"/>
    </row>
    <row r="64" spans="2:12" hidden="1">
      <c r="B64" s="53"/>
      <c r="L64" s="53"/>
    </row>
    <row r="65" spans="2:12" s="59" customFormat="1" ht="12.75" hidden="1">
      <c r="B65" s="4"/>
      <c r="D65" s="86" t="s">
        <v>52</v>
      </c>
      <c r="E65" s="87"/>
      <c r="F65" s="87"/>
      <c r="G65" s="86" t="s">
        <v>53</v>
      </c>
      <c r="H65" s="87"/>
      <c r="I65" s="87"/>
      <c r="J65" s="87"/>
      <c r="K65" s="87"/>
      <c r="L65" s="4"/>
    </row>
    <row r="66" spans="2:12" hidden="1">
      <c r="B66" s="53"/>
      <c r="L66" s="53"/>
    </row>
    <row r="67" spans="2:12" hidden="1">
      <c r="B67" s="53"/>
      <c r="L67" s="53"/>
    </row>
    <row r="68" spans="2:12" hidden="1">
      <c r="B68" s="53"/>
      <c r="L68" s="53"/>
    </row>
    <row r="69" spans="2:12" hidden="1">
      <c r="B69" s="53"/>
      <c r="L69" s="53"/>
    </row>
    <row r="70" spans="2:12" hidden="1">
      <c r="B70" s="53"/>
      <c r="L70" s="53"/>
    </row>
    <row r="71" spans="2:12" hidden="1">
      <c r="B71" s="53"/>
      <c r="L71" s="53"/>
    </row>
    <row r="72" spans="2:12" hidden="1">
      <c r="B72" s="53"/>
      <c r="L72" s="53"/>
    </row>
    <row r="73" spans="2:12" hidden="1">
      <c r="B73" s="53"/>
      <c r="L73" s="53"/>
    </row>
    <row r="74" spans="2:12" hidden="1">
      <c r="B74" s="53"/>
      <c r="L74" s="53"/>
    </row>
    <row r="75" spans="2:12" hidden="1">
      <c r="B75" s="53"/>
      <c r="L75" s="53"/>
    </row>
    <row r="76" spans="2:12" s="59" customFormat="1" ht="12.75" hidden="1">
      <c r="B76" s="4"/>
      <c r="D76" s="88" t="s">
        <v>50</v>
      </c>
      <c r="E76" s="89"/>
      <c r="F76" s="90" t="s">
        <v>51</v>
      </c>
      <c r="G76" s="88" t="s">
        <v>50</v>
      </c>
      <c r="H76" s="89"/>
      <c r="I76" s="89"/>
      <c r="J76" s="91" t="s">
        <v>51</v>
      </c>
      <c r="K76" s="89"/>
      <c r="L76" s="4"/>
    </row>
    <row r="77" spans="2:12" s="59" customFormat="1" ht="14.45" hidden="1" customHeight="1">
      <c r="B77" s="92"/>
      <c r="C77" s="93"/>
      <c r="D77" s="93"/>
      <c r="E77" s="93"/>
      <c r="F77" s="93"/>
      <c r="G77" s="93"/>
      <c r="H77" s="93"/>
      <c r="I77" s="93"/>
      <c r="J77" s="93"/>
      <c r="K77" s="93"/>
      <c r="L77" s="4"/>
    </row>
    <row r="78" spans="2:12" hidden="1"/>
    <row r="79" spans="2:12" hidden="1"/>
    <row r="80" spans="2:12" hidden="1"/>
    <row r="81" spans="2:47" s="59" customFormat="1" ht="6.95" customHeight="1">
      <c r="B81" s="94"/>
      <c r="C81" s="95"/>
      <c r="D81" s="95"/>
      <c r="E81" s="95"/>
      <c r="F81" s="95"/>
      <c r="G81" s="95"/>
      <c r="H81" s="95"/>
      <c r="I81" s="95"/>
      <c r="J81" s="95"/>
      <c r="K81" s="95"/>
      <c r="L81" s="4"/>
    </row>
    <row r="82" spans="2:47" s="59" customFormat="1" ht="24.95" customHeight="1">
      <c r="B82" s="4"/>
      <c r="C82" s="54" t="s">
        <v>108</v>
      </c>
      <c r="L82" s="4"/>
    </row>
    <row r="83" spans="2:47" s="59" customFormat="1" ht="6.95" customHeight="1">
      <c r="B83" s="4"/>
      <c r="L83" s="4"/>
    </row>
    <row r="84" spans="2:47" s="59" customFormat="1" ht="12" customHeight="1">
      <c r="B84" s="4"/>
      <c r="C84" s="56" t="s">
        <v>15</v>
      </c>
      <c r="L84" s="4"/>
    </row>
    <row r="85" spans="2:47" s="59" customFormat="1" ht="26.25" customHeight="1">
      <c r="B85" s="4"/>
      <c r="E85" s="57" t="str">
        <f>E7</f>
        <v>VÝMENA STREŠNEJ KRYTINY - Polesie Kostoľany nad Hornádom, Košická 2</v>
      </c>
      <c r="F85" s="58"/>
      <c r="G85" s="58"/>
      <c r="H85" s="58"/>
      <c r="L85" s="4"/>
    </row>
    <row r="86" spans="2:47" s="59" customFormat="1" ht="12" customHeight="1">
      <c r="B86" s="4"/>
      <c r="C86" s="56" t="s">
        <v>106</v>
      </c>
      <c r="L86" s="4"/>
    </row>
    <row r="87" spans="2:47" s="59" customFormat="1" ht="16.5" customHeight="1">
      <c r="B87" s="4"/>
      <c r="E87" s="169" t="str">
        <f>E9</f>
        <v>SO 02 - KOTOLŇA</v>
      </c>
      <c r="F87" s="170"/>
      <c r="G87" s="170"/>
      <c r="H87" s="170"/>
      <c r="L87" s="4"/>
    </row>
    <row r="88" spans="2:47" s="59" customFormat="1" ht="6.95" customHeight="1">
      <c r="B88" s="4"/>
      <c r="L88" s="4"/>
    </row>
    <row r="89" spans="2:47" s="59" customFormat="1" ht="12" customHeight="1">
      <c r="B89" s="4"/>
      <c r="C89" s="56" t="s">
        <v>19</v>
      </c>
      <c r="F89" s="62" t="str">
        <f>F12</f>
        <v>Kostoľany nad Hornádom</v>
      </c>
      <c r="I89" s="56" t="s">
        <v>21</v>
      </c>
      <c r="J89" s="63" t="str">
        <f>IF(J12="","",J12)</f>
        <v>5. 5. 2026</v>
      </c>
      <c r="L89" s="4"/>
    </row>
    <row r="90" spans="2:47" s="59" customFormat="1" ht="6.95" customHeight="1">
      <c r="B90" s="4"/>
      <c r="L90" s="4"/>
    </row>
    <row r="91" spans="2:47" s="59" customFormat="1" ht="25.7" customHeight="1">
      <c r="B91" s="4"/>
      <c r="C91" s="56" t="s">
        <v>23</v>
      </c>
      <c r="F91" s="62" t="str">
        <f>E15</f>
        <v>Mestské lesy Košice, a.s.</v>
      </c>
      <c r="I91" s="56" t="s">
        <v>29</v>
      </c>
      <c r="J91" s="96" t="str">
        <f>E21</f>
        <v>Ing. arch. Ondrej Mižák</v>
      </c>
      <c r="L91" s="4"/>
    </row>
    <row r="92" spans="2:47" s="59" customFormat="1" ht="15.2" customHeight="1">
      <c r="B92" s="4"/>
      <c r="C92" s="56" t="s">
        <v>27</v>
      </c>
      <c r="F92" s="62" t="str">
        <f>IF(E18="","",E18)</f>
        <v>Vyplň údaj</v>
      </c>
      <c r="I92" s="56" t="s">
        <v>32</v>
      </c>
      <c r="J92" s="96" t="str">
        <f>E24</f>
        <v>Ing. Daniel Janok</v>
      </c>
      <c r="L92" s="4"/>
    </row>
    <row r="93" spans="2:47" s="59" customFormat="1" ht="10.35" customHeight="1">
      <c r="B93" s="4"/>
      <c r="L93" s="4"/>
    </row>
    <row r="94" spans="2:47" s="59" customFormat="1" ht="29.25" customHeight="1">
      <c r="B94" s="4"/>
      <c r="C94" s="97" t="s">
        <v>109</v>
      </c>
      <c r="D94" s="79"/>
      <c r="E94" s="79"/>
      <c r="F94" s="79"/>
      <c r="G94" s="79"/>
      <c r="H94" s="79"/>
      <c r="I94" s="79"/>
      <c r="J94" s="98" t="s">
        <v>110</v>
      </c>
      <c r="K94" s="79"/>
      <c r="L94" s="4"/>
    </row>
    <row r="95" spans="2:47" s="59" customFormat="1" ht="10.35" customHeight="1">
      <c r="B95" s="4"/>
      <c r="L95" s="4"/>
    </row>
    <row r="96" spans="2:47" s="59" customFormat="1" ht="22.9" customHeight="1">
      <c r="B96" s="4"/>
      <c r="C96" s="171" t="s">
        <v>111</v>
      </c>
      <c r="D96" s="29"/>
      <c r="E96" s="29"/>
      <c r="F96" s="29"/>
      <c r="G96" s="29"/>
      <c r="H96" s="29"/>
      <c r="I96" s="29"/>
      <c r="J96" s="172">
        <f>J129</f>
        <v>0</v>
      </c>
      <c r="L96" s="4"/>
      <c r="AU96" s="49" t="s">
        <v>112</v>
      </c>
    </row>
    <row r="97" spans="2:12" s="100" customFormat="1" ht="24.95" customHeight="1">
      <c r="B97" s="99"/>
      <c r="C97" s="173"/>
      <c r="D97" s="174" t="s">
        <v>113</v>
      </c>
      <c r="E97" s="175"/>
      <c r="F97" s="175"/>
      <c r="G97" s="175"/>
      <c r="H97" s="175"/>
      <c r="I97" s="175"/>
      <c r="J97" s="176">
        <f>J130</f>
        <v>0</v>
      </c>
      <c r="L97" s="99"/>
    </row>
    <row r="98" spans="2:12" s="102" customFormat="1" ht="19.899999999999999" customHeight="1">
      <c r="B98" s="101"/>
      <c r="C98" s="177"/>
      <c r="D98" s="178" t="s">
        <v>114</v>
      </c>
      <c r="E98" s="179"/>
      <c r="F98" s="179"/>
      <c r="G98" s="179"/>
      <c r="H98" s="179"/>
      <c r="I98" s="179"/>
      <c r="J98" s="180">
        <f>J131</f>
        <v>0</v>
      </c>
      <c r="L98" s="101"/>
    </row>
    <row r="99" spans="2:12" s="102" customFormat="1" ht="19.899999999999999" customHeight="1">
      <c r="B99" s="101"/>
      <c r="C99" s="177"/>
      <c r="D99" s="178" t="s">
        <v>115</v>
      </c>
      <c r="E99" s="179"/>
      <c r="F99" s="179"/>
      <c r="G99" s="179"/>
      <c r="H99" s="179"/>
      <c r="I99" s="179"/>
      <c r="J99" s="180">
        <f>J135</f>
        <v>0</v>
      </c>
      <c r="L99" s="101"/>
    </row>
    <row r="100" spans="2:12" s="102" customFormat="1" ht="19.899999999999999" customHeight="1">
      <c r="B100" s="101"/>
      <c r="C100" s="177"/>
      <c r="D100" s="178" t="s">
        <v>116</v>
      </c>
      <c r="E100" s="179"/>
      <c r="F100" s="179"/>
      <c r="G100" s="179"/>
      <c r="H100" s="179"/>
      <c r="I100" s="179"/>
      <c r="J100" s="180">
        <f>J148</f>
        <v>0</v>
      </c>
      <c r="L100" s="101"/>
    </row>
    <row r="101" spans="2:12" s="102" customFormat="1" ht="19.899999999999999" customHeight="1">
      <c r="B101" s="101"/>
      <c r="C101" s="177"/>
      <c r="D101" s="178" t="s">
        <v>117</v>
      </c>
      <c r="E101" s="179"/>
      <c r="F101" s="179"/>
      <c r="G101" s="179"/>
      <c r="H101" s="179"/>
      <c r="I101" s="179"/>
      <c r="J101" s="180">
        <f>J160</f>
        <v>0</v>
      </c>
      <c r="L101" s="101"/>
    </row>
    <row r="102" spans="2:12" s="100" customFormat="1" ht="24.95" customHeight="1">
      <c r="B102" s="99"/>
      <c r="C102" s="173"/>
      <c r="D102" s="174" t="s">
        <v>118</v>
      </c>
      <c r="E102" s="175"/>
      <c r="F102" s="175"/>
      <c r="G102" s="175"/>
      <c r="H102" s="175"/>
      <c r="I102" s="175"/>
      <c r="J102" s="176">
        <f>J162</f>
        <v>0</v>
      </c>
      <c r="L102" s="99"/>
    </row>
    <row r="103" spans="2:12" s="102" customFormat="1" ht="19.899999999999999" customHeight="1">
      <c r="B103" s="101"/>
      <c r="C103" s="177"/>
      <c r="D103" s="178" t="s">
        <v>119</v>
      </c>
      <c r="E103" s="179"/>
      <c r="F103" s="179"/>
      <c r="G103" s="179"/>
      <c r="H103" s="179"/>
      <c r="I103" s="179"/>
      <c r="J103" s="180">
        <f>J163</f>
        <v>0</v>
      </c>
      <c r="L103" s="101"/>
    </row>
    <row r="104" spans="2:12" s="102" customFormat="1" ht="19.899999999999999" customHeight="1">
      <c r="B104" s="101"/>
      <c r="C104" s="177"/>
      <c r="D104" s="178" t="s">
        <v>120</v>
      </c>
      <c r="E104" s="179"/>
      <c r="F104" s="179"/>
      <c r="G104" s="179"/>
      <c r="H104" s="179"/>
      <c r="I104" s="179"/>
      <c r="J104" s="180">
        <f>J166</f>
        <v>0</v>
      </c>
      <c r="L104" s="101"/>
    </row>
    <row r="105" spans="2:12" s="102" customFormat="1" ht="19.899999999999999" customHeight="1">
      <c r="B105" s="101"/>
      <c r="C105" s="177"/>
      <c r="D105" s="178" t="s">
        <v>121</v>
      </c>
      <c r="E105" s="179"/>
      <c r="F105" s="179"/>
      <c r="G105" s="179"/>
      <c r="H105" s="179"/>
      <c r="I105" s="179"/>
      <c r="J105" s="180">
        <f>J192</f>
        <v>0</v>
      </c>
      <c r="L105" s="101"/>
    </row>
    <row r="106" spans="2:12" s="102" customFormat="1" ht="19.899999999999999" customHeight="1">
      <c r="B106" s="101"/>
      <c r="C106" s="177"/>
      <c r="D106" s="178" t="s">
        <v>122</v>
      </c>
      <c r="E106" s="179"/>
      <c r="F106" s="179"/>
      <c r="G106" s="179"/>
      <c r="H106" s="179"/>
      <c r="I106" s="179"/>
      <c r="J106" s="180">
        <f>J248</f>
        <v>0</v>
      </c>
      <c r="L106" s="101"/>
    </row>
    <row r="107" spans="2:12" s="102" customFormat="1" ht="19.899999999999999" customHeight="1">
      <c r="B107" s="101"/>
      <c r="C107" s="177"/>
      <c r="D107" s="178" t="s">
        <v>123</v>
      </c>
      <c r="E107" s="179"/>
      <c r="F107" s="179"/>
      <c r="G107" s="179"/>
      <c r="H107" s="179"/>
      <c r="I107" s="179"/>
      <c r="J107" s="180">
        <f>J253</f>
        <v>0</v>
      </c>
      <c r="L107" s="101"/>
    </row>
    <row r="108" spans="2:12" s="100" customFormat="1" ht="24.95" customHeight="1">
      <c r="B108" s="99"/>
      <c r="C108" s="173"/>
      <c r="D108" s="174" t="s">
        <v>124</v>
      </c>
      <c r="E108" s="175"/>
      <c r="F108" s="175"/>
      <c r="G108" s="175"/>
      <c r="H108" s="175"/>
      <c r="I108" s="175"/>
      <c r="J108" s="176">
        <f>J258</f>
        <v>0</v>
      </c>
      <c r="L108" s="99"/>
    </row>
    <row r="109" spans="2:12" s="102" customFormat="1" ht="19.899999999999999" customHeight="1">
      <c r="B109" s="101"/>
      <c r="C109" s="177"/>
      <c r="D109" s="178" t="s">
        <v>125</v>
      </c>
      <c r="E109" s="179"/>
      <c r="F109" s="179"/>
      <c r="G109" s="179"/>
      <c r="H109" s="179"/>
      <c r="I109" s="179"/>
      <c r="J109" s="180">
        <f>J259</f>
        <v>0</v>
      </c>
      <c r="L109" s="101"/>
    </row>
    <row r="110" spans="2:12" s="59" customFormat="1" ht="21.75" customHeight="1">
      <c r="B110" s="4"/>
      <c r="L110" s="4"/>
    </row>
    <row r="111" spans="2:12" s="59" customFormat="1" ht="6.95" customHeight="1">
      <c r="B111" s="92"/>
      <c r="C111" s="93"/>
      <c r="D111" s="93"/>
      <c r="E111" s="93"/>
      <c r="F111" s="93"/>
      <c r="G111" s="93"/>
      <c r="H111" s="93"/>
      <c r="I111" s="93"/>
      <c r="J111" s="93"/>
      <c r="K111" s="93"/>
      <c r="L111" s="4"/>
    </row>
    <row r="115" spans="2:20" s="59" customFormat="1" ht="6.95" customHeight="1">
      <c r="B115" s="94"/>
      <c r="C115" s="95"/>
      <c r="D115" s="95"/>
      <c r="E115" s="95"/>
      <c r="F115" s="95"/>
      <c r="G115" s="95"/>
      <c r="H115" s="95"/>
      <c r="I115" s="95"/>
      <c r="J115" s="95"/>
      <c r="K115" s="95"/>
      <c r="L115" s="4"/>
    </row>
    <row r="116" spans="2:20" s="59" customFormat="1" ht="24.95" customHeight="1">
      <c r="B116" s="4"/>
      <c r="C116" s="54" t="s">
        <v>126</v>
      </c>
      <c r="L116" s="4"/>
    </row>
    <row r="117" spans="2:20" s="59" customFormat="1" ht="6.95" customHeight="1">
      <c r="B117" s="4"/>
      <c r="L117" s="4"/>
    </row>
    <row r="118" spans="2:20" s="59" customFormat="1" ht="12" customHeight="1">
      <c r="B118" s="4"/>
      <c r="C118" s="56" t="s">
        <v>15</v>
      </c>
      <c r="L118" s="4"/>
    </row>
    <row r="119" spans="2:20" s="59" customFormat="1" ht="26.25" customHeight="1">
      <c r="B119" s="4"/>
      <c r="E119" s="57" t="str">
        <f>E7</f>
        <v>VÝMENA STREŠNEJ KRYTINY - Polesie Kostoľany nad Hornádom, Košická 2</v>
      </c>
      <c r="F119" s="58"/>
      <c r="G119" s="58"/>
      <c r="H119" s="58"/>
      <c r="L119" s="4"/>
    </row>
    <row r="120" spans="2:20" s="59" customFormat="1" ht="12" customHeight="1">
      <c r="B120" s="4"/>
      <c r="C120" s="56" t="s">
        <v>106</v>
      </c>
      <c r="L120" s="4"/>
    </row>
    <row r="121" spans="2:20" s="59" customFormat="1" ht="16.5" customHeight="1">
      <c r="B121" s="4"/>
      <c r="E121" s="169" t="str">
        <f>E9</f>
        <v>SO 02 - KOTOLŇA</v>
      </c>
      <c r="F121" s="170"/>
      <c r="G121" s="170"/>
      <c r="H121" s="170"/>
      <c r="L121" s="4"/>
    </row>
    <row r="122" spans="2:20" s="59" customFormat="1" ht="6.95" customHeight="1">
      <c r="B122" s="4"/>
      <c r="L122" s="4"/>
    </row>
    <row r="123" spans="2:20" s="59" customFormat="1" ht="12" customHeight="1">
      <c r="B123" s="4"/>
      <c r="C123" s="56" t="s">
        <v>19</v>
      </c>
      <c r="F123" s="62" t="str">
        <f>F12</f>
        <v>Kostoľany nad Hornádom</v>
      </c>
      <c r="I123" s="56" t="s">
        <v>21</v>
      </c>
      <c r="J123" s="63" t="str">
        <f>IF(J12="","",J12)</f>
        <v>5. 5. 2026</v>
      </c>
      <c r="L123" s="4"/>
    </row>
    <row r="124" spans="2:20" s="59" customFormat="1" ht="6.95" customHeight="1">
      <c r="B124" s="4"/>
      <c r="L124" s="4"/>
    </row>
    <row r="125" spans="2:20" s="59" customFormat="1" ht="25.7" customHeight="1">
      <c r="B125" s="4"/>
      <c r="C125" s="56" t="s">
        <v>23</v>
      </c>
      <c r="F125" s="62" t="str">
        <f>E15</f>
        <v>Mestské lesy Košice, a.s.</v>
      </c>
      <c r="I125" s="56" t="s">
        <v>29</v>
      </c>
      <c r="J125" s="96" t="str">
        <f>E21</f>
        <v>Ing. arch. Ondrej Mižák</v>
      </c>
      <c r="L125" s="4"/>
    </row>
    <row r="126" spans="2:20" s="59" customFormat="1" ht="15.2" customHeight="1">
      <c r="B126" s="4"/>
      <c r="C126" s="56" t="s">
        <v>27</v>
      </c>
      <c r="F126" s="62" t="str">
        <f>IF(E18="","",E18)</f>
        <v>Vyplň údaj</v>
      </c>
      <c r="I126" s="56" t="s">
        <v>32</v>
      </c>
      <c r="J126" s="96" t="str">
        <f>E24</f>
        <v>Ing. Daniel Janok</v>
      </c>
      <c r="L126" s="4"/>
    </row>
    <row r="127" spans="2:20" s="59" customFormat="1" ht="10.35" customHeight="1">
      <c r="B127" s="4"/>
      <c r="L127" s="4"/>
    </row>
    <row r="128" spans="2:20" s="111" customFormat="1" ht="29.25" customHeight="1">
      <c r="B128" s="103"/>
      <c r="C128" s="104" t="s">
        <v>127</v>
      </c>
      <c r="D128" s="105" t="s">
        <v>60</v>
      </c>
      <c r="E128" s="105" t="s">
        <v>56</v>
      </c>
      <c r="F128" s="105" t="s">
        <v>57</v>
      </c>
      <c r="G128" s="105" t="s">
        <v>128</v>
      </c>
      <c r="H128" s="105" t="s">
        <v>129</v>
      </c>
      <c r="I128" s="105" t="s">
        <v>130</v>
      </c>
      <c r="J128" s="106" t="s">
        <v>110</v>
      </c>
      <c r="K128" s="107" t="s">
        <v>131</v>
      </c>
      <c r="L128" s="103"/>
      <c r="M128" s="108" t="s">
        <v>1</v>
      </c>
      <c r="N128" s="109" t="s">
        <v>39</v>
      </c>
      <c r="O128" s="109" t="s">
        <v>132</v>
      </c>
      <c r="P128" s="109" t="s">
        <v>133</v>
      </c>
      <c r="Q128" s="109" t="s">
        <v>134</v>
      </c>
      <c r="R128" s="109" t="s">
        <v>135</v>
      </c>
      <c r="S128" s="109" t="s">
        <v>136</v>
      </c>
      <c r="T128" s="110" t="s">
        <v>137</v>
      </c>
    </row>
    <row r="129" spans="2:65" s="59" customFormat="1" ht="22.9" customHeight="1">
      <c r="B129" s="4"/>
      <c r="C129" s="181" t="s">
        <v>111</v>
      </c>
      <c r="D129" s="29"/>
      <c r="E129" s="29"/>
      <c r="F129" s="29"/>
      <c r="G129" s="29"/>
      <c r="H129" s="29"/>
      <c r="I129" s="29"/>
      <c r="J129" s="164">
        <f>BK129</f>
        <v>0</v>
      </c>
      <c r="L129" s="4"/>
      <c r="M129" s="112"/>
      <c r="N129" s="68"/>
      <c r="O129" s="68"/>
      <c r="P129" s="113">
        <f>P130+P162+P258</f>
        <v>0</v>
      </c>
      <c r="Q129" s="68"/>
      <c r="R129" s="113">
        <f>R130+R162+R258</f>
        <v>1.5773207550000001</v>
      </c>
      <c r="S129" s="68"/>
      <c r="T129" s="114">
        <f>T130+T162+T258</f>
        <v>0.80837420000000004</v>
      </c>
      <c r="AT129" s="49" t="s">
        <v>74</v>
      </c>
      <c r="AU129" s="49" t="s">
        <v>112</v>
      </c>
      <c r="BK129" s="115">
        <f>BK130+BK162+BK258</f>
        <v>0</v>
      </c>
    </row>
    <row r="130" spans="2:65" s="3" customFormat="1" ht="25.9" customHeight="1">
      <c r="B130" s="116"/>
      <c r="C130" s="141"/>
      <c r="D130" s="142" t="s">
        <v>74</v>
      </c>
      <c r="E130" s="143" t="s">
        <v>138</v>
      </c>
      <c r="F130" s="143" t="s">
        <v>139</v>
      </c>
      <c r="G130" s="141"/>
      <c r="H130" s="141"/>
      <c r="I130" s="141"/>
      <c r="J130" s="165">
        <f>BK130</f>
        <v>0</v>
      </c>
      <c r="L130" s="116"/>
      <c r="M130" s="118"/>
      <c r="P130" s="119">
        <f>P131+P135+P148+P160</f>
        <v>0</v>
      </c>
      <c r="R130" s="119">
        <f>R131+R135+R148+R160</f>
        <v>0.32712200000000002</v>
      </c>
      <c r="T130" s="120">
        <f>T131+T135+T148+T160</f>
        <v>0</v>
      </c>
      <c r="AR130" s="117" t="s">
        <v>83</v>
      </c>
      <c r="AT130" s="121" t="s">
        <v>74</v>
      </c>
      <c r="AU130" s="121" t="s">
        <v>75</v>
      </c>
      <c r="AY130" s="117" t="s">
        <v>140</v>
      </c>
      <c r="BK130" s="122">
        <f>BK131+BK135+BK148+BK160</f>
        <v>0</v>
      </c>
    </row>
    <row r="131" spans="2:65" s="3" customFormat="1" ht="22.9" customHeight="1">
      <c r="B131" s="116"/>
      <c r="C131" s="141"/>
      <c r="D131" s="142" t="s">
        <v>74</v>
      </c>
      <c r="E131" s="144" t="s">
        <v>98</v>
      </c>
      <c r="F131" s="144" t="s">
        <v>141</v>
      </c>
      <c r="G131" s="141"/>
      <c r="H131" s="141"/>
      <c r="I131" s="141"/>
      <c r="J131" s="166">
        <f>BK131</f>
        <v>0</v>
      </c>
      <c r="L131" s="116"/>
      <c r="M131" s="118"/>
      <c r="P131" s="119">
        <f>SUM(P132:P134)</f>
        <v>0</v>
      </c>
      <c r="R131" s="119">
        <f>SUM(R132:R134)</f>
        <v>3.0277999999999999E-2</v>
      </c>
      <c r="T131" s="120">
        <f>SUM(T132:T134)</f>
        <v>0</v>
      </c>
      <c r="AR131" s="117" t="s">
        <v>83</v>
      </c>
      <c r="AT131" s="121" t="s">
        <v>74</v>
      </c>
      <c r="AU131" s="121" t="s">
        <v>83</v>
      </c>
      <c r="AY131" s="117" t="s">
        <v>140</v>
      </c>
      <c r="BK131" s="122">
        <f>SUM(BK132:BK134)</f>
        <v>0</v>
      </c>
    </row>
    <row r="132" spans="2:65" s="59" customFormat="1" ht="16.5" customHeight="1">
      <c r="B132" s="4"/>
      <c r="C132" s="145" t="s">
        <v>83</v>
      </c>
      <c r="D132" s="145" t="s">
        <v>142</v>
      </c>
      <c r="E132" s="146" t="s">
        <v>143</v>
      </c>
      <c r="F132" s="147" t="s">
        <v>144</v>
      </c>
      <c r="G132" s="148" t="s">
        <v>145</v>
      </c>
      <c r="H132" s="149">
        <v>1</v>
      </c>
      <c r="I132" s="5"/>
      <c r="J132" s="167">
        <f>ROUND(I132*H132,2)</f>
        <v>0</v>
      </c>
      <c r="K132" s="6"/>
      <c r="L132" s="4"/>
      <c r="M132" s="7" t="s">
        <v>1</v>
      </c>
      <c r="N132" s="123" t="s">
        <v>41</v>
      </c>
      <c r="P132" s="124">
        <f>O132*H132</f>
        <v>0</v>
      </c>
      <c r="Q132" s="124">
        <v>1.3958E-2</v>
      </c>
      <c r="R132" s="124">
        <f>Q132*H132</f>
        <v>1.3958E-2</v>
      </c>
      <c r="S132" s="124">
        <v>0</v>
      </c>
      <c r="T132" s="125">
        <f>S132*H132</f>
        <v>0</v>
      </c>
      <c r="AR132" s="126" t="s">
        <v>146</v>
      </c>
      <c r="AT132" s="126" t="s">
        <v>142</v>
      </c>
      <c r="AU132" s="126" t="s">
        <v>147</v>
      </c>
      <c r="AY132" s="49" t="s">
        <v>140</v>
      </c>
      <c r="BE132" s="127">
        <f>IF(N132="základná",J132,0)</f>
        <v>0</v>
      </c>
      <c r="BF132" s="127">
        <f>IF(N132="znížená",J132,0)</f>
        <v>0</v>
      </c>
      <c r="BG132" s="127">
        <f>IF(N132="zákl. prenesená",J132,0)</f>
        <v>0</v>
      </c>
      <c r="BH132" s="127">
        <f>IF(N132="zníž. prenesená",J132,0)</f>
        <v>0</v>
      </c>
      <c r="BI132" s="127">
        <f>IF(N132="nulová",J132,0)</f>
        <v>0</v>
      </c>
      <c r="BJ132" s="49" t="s">
        <v>147</v>
      </c>
      <c r="BK132" s="127">
        <f>ROUND(I132*H132,2)</f>
        <v>0</v>
      </c>
      <c r="BL132" s="49" t="s">
        <v>146</v>
      </c>
      <c r="BM132" s="126" t="s">
        <v>500</v>
      </c>
    </row>
    <row r="133" spans="2:65" s="59" customFormat="1" ht="33" customHeight="1">
      <c r="B133" s="4"/>
      <c r="C133" s="159" t="s">
        <v>147</v>
      </c>
      <c r="D133" s="159" t="s">
        <v>149</v>
      </c>
      <c r="E133" s="160" t="s">
        <v>150</v>
      </c>
      <c r="F133" s="161" t="s">
        <v>151</v>
      </c>
      <c r="G133" s="162" t="s">
        <v>145</v>
      </c>
      <c r="H133" s="163">
        <v>1</v>
      </c>
      <c r="I133" s="8"/>
      <c r="J133" s="168">
        <f>ROUND(I133*H133,2)</f>
        <v>0</v>
      </c>
      <c r="K133" s="9"/>
      <c r="L133" s="136"/>
      <c r="M133" s="10" t="s">
        <v>1</v>
      </c>
      <c r="N133" s="137" t="s">
        <v>41</v>
      </c>
      <c r="P133" s="124">
        <f>O133*H133</f>
        <v>0</v>
      </c>
      <c r="Q133" s="124">
        <v>1.55E-2</v>
      </c>
      <c r="R133" s="124">
        <f>Q133*H133</f>
        <v>1.55E-2</v>
      </c>
      <c r="S133" s="124">
        <v>0</v>
      </c>
      <c r="T133" s="125">
        <f>S133*H133</f>
        <v>0</v>
      </c>
      <c r="AR133" s="126" t="s">
        <v>152</v>
      </c>
      <c r="AT133" s="126" t="s">
        <v>149</v>
      </c>
      <c r="AU133" s="126" t="s">
        <v>147</v>
      </c>
      <c r="AY133" s="49" t="s">
        <v>140</v>
      </c>
      <c r="BE133" s="127">
        <f>IF(N133="základná",J133,0)</f>
        <v>0</v>
      </c>
      <c r="BF133" s="127">
        <f>IF(N133="znížená",J133,0)</f>
        <v>0</v>
      </c>
      <c r="BG133" s="127">
        <f>IF(N133="zákl. prenesená",J133,0)</f>
        <v>0</v>
      </c>
      <c r="BH133" s="127">
        <f>IF(N133="zníž. prenesená",J133,0)</f>
        <v>0</v>
      </c>
      <c r="BI133" s="127">
        <f>IF(N133="nulová",J133,0)</f>
        <v>0</v>
      </c>
      <c r="BJ133" s="49" t="s">
        <v>147</v>
      </c>
      <c r="BK133" s="127">
        <f>ROUND(I133*H133,2)</f>
        <v>0</v>
      </c>
      <c r="BL133" s="49" t="s">
        <v>146</v>
      </c>
      <c r="BM133" s="126" t="s">
        <v>501</v>
      </c>
    </row>
    <row r="134" spans="2:65" s="59" customFormat="1" ht="21.75" customHeight="1">
      <c r="B134" s="4"/>
      <c r="C134" s="159" t="s">
        <v>98</v>
      </c>
      <c r="D134" s="159" t="s">
        <v>149</v>
      </c>
      <c r="E134" s="160" t="s">
        <v>157</v>
      </c>
      <c r="F134" s="161" t="s">
        <v>158</v>
      </c>
      <c r="G134" s="162" t="s">
        <v>145</v>
      </c>
      <c r="H134" s="163">
        <v>1</v>
      </c>
      <c r="I134" s="8"/>
      <c r="J134" s="168">
        <f>ROUND(I134*H134,2)</f>
        <v>0</v>
      </c>
      <c r="K134" s="9"/>
      <c r="L134" s="136"/>
      <c r="M134" s="10" t="s">
        <v>1</v>
      </c>
      <c r="N134" s="137" t="s">
        <v>41</v>
      </c>
      <c r="P134" s="124">
        <f>O134*H134</f>
        <v>0</v>
      </c>
      <c r="Q134" s="124">
        <v>8.1999999999999998E-4</v>
      </c>
      <c r="R134" s="124">
        <f>Q134*H134</f>
        <v>8.1999999999999998E-4</v>
      </c>
      <c r="S134" s="124">
        <v>0</v>
      </c>
      <c r="T134" s="125">
        <f>S134*H134</f>
        <v>0</v>
      </c>
      <c r="AR134" s="126" t="s">
        <v>152</v>
      </c>
      <c r="AT134" s="126" t="s">
        <v>149</v>
      </c>
      <c r="AU134" s="126" t="s">
        <v>147</v>
      </c>
      <c r="AY134" s="49" t="s">
        <v>140</v>
      </c>
      <c r="BE134" s="127">
        <f>IF(N134="základná",J134,0)</f>
        <v>0</v>
      </c>
      <c r="BF134" s="127">
        <f>IF(N134="znížená",J134,0)</f>
        <v>0</v>
      </c>
      <c r="BG134" s="127">
        <f>IF(N134="zákl. prenesená",J134,0)</f>
        <v>0</v>
      </c>
      <c r="BH134" s="127">
        <f>IF(N134="zníž. prenesená",J134,0)</f>
        <v>0</v>
      </c>
      <c r="BI134" s="127">
        <f>IF(N134="nulová",J134,0)</f>
        <v>0</v>
      </c>
      <c r="BJ134" s="49" t="s">
        <v>147</v>
      </c>
      <c r="BK134" s="127">
        <f>ROUND(I134*H134,2)</f>
        <v>0</v>
      </c>
      <c r="BL134" s="49" t="s">
        <v>146</v>
      </c>
      <c r="BM134" s="126" t="s">
        <v>502</v>
      </c>
    </row>
    <row r="135" spans="2:65" s="3" customFormat="1" ht="22.9" customHeight="1">
      <c r="B135" s="116"/>
      <c r="C135" s="141"/>
      <c r="D135" s="142" t="s">
        <v>74</v>
      </c>
      <c r="E135" s="144" t="s">
        <v>160</v>
      </c>
      <c r="F135" s="144" t="s">
        <v>161</v>
      </c>
      <c r="G135" s="141"/>
      <c r="H135" s="141"/>
      <c r="J135" s="166">
        <f>BK135</f>
        <v>0</v>
      </c>
      <c r="L135" s="116"/>
      <c r="M135" s="118"/>
      <c r="P135" s="119">
        <f>SUM(P136:P147)</f>
        <v>0</v>
      </c>
      <c r="R135" s="119">
        <f>SUM(R136:R147)</f>
        <v>6.8431199999999998E-2</v>
      </c>
      <c r="T135" s="120">
        <f>SUM(T136:T147)</f>
        <v>0</v>
      </c>
      <c r="AR135" s="117" t="s">
        <v>83</v>
      </c>
      <c r="AT135" s="121" t="s">
        <v>74</v>
      </c>
      <c r="AU135" s="121" t="s">
        <v>83</v>
      </c>
      <c r="AY135" s="117" t="s">
        <v>140</v>
      </c>
      <c r="BK135" s="122">
        <f>SUM(BK136:BK147)</f>
        <v>0</v>
      </c>
    </row>
    <row r="136" spans="2:65" s="59" customFormat="1" ht="24.2" customHeight="1">
      <c r="B136" s="4"/>
      <c r="C136" s="145" t="s">
        <v>146</v>
      </c>
      <c r="D136" s="145" t="s">
        <v>142</v>
      </c>
      <c r="E136" s="146" t="s">
        <v>163</v>
      </c>
      <c r="F136" s="147" t="s">
        <v>164</v>
      </c>
      <c r="G136" s="148" t="s">
        <v>96</v>
      </c>
      <c r="H136" s="149">
        <v>2.4</v>
      </c>
      <c r="I136" s="5"/>
      <c r="J136" s="167">
        <f>ROUND(I136*H136,2)</f>
        <v>0</v>
      </c>
      <c r="K136" s="6"/>
      <c r="L136" s="4"/>
      <c r="M136" s="7" t="s">
        <v>1</v>
      </c>
      <c r="N136" s="123" t="s">
        <v>41</v>
      </c>
      <c r="P136" s="124">
        <f>O136*H136</f>
        <v>0</v>
      </c>
      <c r="Q136" s="124">
        <v>2.3000000000000001E-4</v>
      </c>
      <c r="R136" s="124">
        <f>Q136*H136</f>
        <v>5.5199999999999997E-4</v>
      </c>
      <c r="S136" s="124">
        <v>0</v>
      </c>
      <c r="T136" s="125">
        <f>S136*H136</f>
        <v>0</v>
      </c>
      <c r="AR136" s="126" t="s">
        <v>146</v>
      </c>
      <c r="AT136" s="126" t="s">
        <v>142</v>
      </c>
      <c r="AU136" s="126" t="s">
        <v>147</v>
      </c>
      <c r="AY136" s="49" t="s">
        <v>140</v>
      </c>
      <c r="BE136" s="127">
        <f>IF(N136="základná",J136,0)</f>
        <v>0</v>
      </c>
      <c r="BF136" s="127">
        <f>IF(N136="znížená",J136,0)</f>
        <v>0</v>
      </c>
      <c r="BG136" s="127">
        <f>IF(N136="zákl. prenesená",J136,0)</f>
        <v>0</v>
      </c>
      <c r="BH136" s="127">
        <f>IF(N136="zníž. prenesená",J136,0)</f>
        <v>0</v>
      </c>
      <c r="BI136" s="127">
        <f>IF(N136="nulová",J136,0)</f>
        <v>0</v>
      </c>
      <c r="BJ136" s="49" t="s">
        <v>147</v>
      </c>
      <c r="BK136" s="127">
        <f>ROUND(I136*H136,2)</f>
        <v>0</v>
      </c>
      <c r="BL136" s="49" t="s">
        <v>146</v>
      </c>
      <c r="BM136" s="126" t="s">
        <v>503</v>
      </c>
    </row>
    <row r="137" spans="2:65" s="11" customFormat="1">
      <c r="B137" s="128"/>
      <c r="C137" s="150"/>
      <c r="D137" s="151" t="s">
        <v>166</v>
      </c>
      <c r="E137" s="152" t="s">
        <v>1</v>
      </c>
      <c r="F137" s="153" t="s">
        <v>167</v>
      </c>
      <c r="G137" s="150"/>
      <c r="H137" s="154">
        <v>2.4</v>
      </c>
      <c r="J137" s="150"/>
      <c r="L137" s="128"/>
      <c r="M137" s="130"/>
      <c r="T137" s="131"/>
      <c r="AT137" s="129" t="s">
        <v>166</v>
      </c>
      <c r="AU137" s="129" t="s">
        <v>147</v>
      </c>
      <c r="AV137" s="11" t="s">
        <v>147</v>
      </c>
      <c r="AW137" s="11" t="s">
        <v>31</v>
      </c>
      <c r="AX137" s="11" t="s">
        <v>75</v>
      </c>
      <c r="AY137" s="129" t="s">
        <v>140</v>
      </c>
    </row>
    <row r="138" spans="2:65" s="12" customFormat="1">
      <c r="B138" s="132"/>
      <c r="C138" s="155"/>
      <c r="D138" s="151" t="s">
        <v>166</v>
      </c>
      <c r="E138" s="156" t="s">
        <v>1</v>
      </c>
      <c r="F138" s="157" t="s">
        <v>168</v>
      </c>
      <c r="G138" s="155"/>
      <c r="H138" s="158">
        <v>2.4</v>
      </c>
      <c r="J138" s="155"/>
      <c r="L138" s="132"/>
      <c r="M138" s="134"/>
      <c r="T138" s="135"/>
      <c r="AT138" s="133" t="s">
        <v>166</v>
      </c>
      <c r="AU138" s="133" t="s">
        <v>147</v>
      </c>
      <c r="AV138" s="12" t="s">
        <v>146</v>
      </c>
      <c r="AW138" s="12" t="s">
        <v>31</v>
      </c>
      <c r="AX138" s="12" t="s">
        <v>83</v>
      </c>
      <c r="AY138" s="133" t="s">
        <v>140</v>
      </c>
    </row>
    <row r="139" spans="2:65" s="59" customFormat="1" ht="24.2" customHeight="1">
      <c r="B139" s="4"/>
      <c r="C139" s="145" t="s">
        <v>162</v>
      </c>
      <c r="D139" s="145" t="s">
        <v>142</v>
      </c>
      <c r="E139" s="146" t="s">
        <v>169</v>
      </c>
      <c r="F139" s="147" t="s">
        <v>170</v>
      </c>
      <c r="G139" s="148" t="s">
        <v>96</v>
      </c>
      <c r="H139" s="149">
        <v>2.4</v>
      </c>
      <c r="I139" s="5"/>
      <c r="J139" s="167">
        <f>ROUND(I139*H139,2)</f>
        <v>0</v>
      </c>
      <c r="K139" s="6"/>
      <c r="L139" s="4"/>
      <c r="M139" s="7" t="s">
        <v>1</v>
      </c>
      <c r="N139" s="123" t="s">
        <v>41</v>
      </c>
      <c r="P139" s="124">
        <f>O139*H139</f>
        <v>0</v>
      </c>
      <c r="Q139" s="124">
        <v>2.32E-3</v>
      </c>
      <c r="R139" s="124">
        <f>Q139*H139</f>
        <v>5.568E-3</v>
      </c>
      <c r="S139" s="124">
        <v>0</v>
      </c>
      <c r="T139" s="125">
        <f>S139*H139</f>
        <v>0</v>
      </c>
      <c r="AR139" s="126" t="s">
        <v>146</v>
      </c>
      <c r="AT139" s="126" t="s">
        <v>142</v>
      </c>
      <c r="AU139" s="126" t="s">
        <v>147</v>
      </c>
      <c r="AY139" s="49" t="s">
        <v>140</v>
      </c>
      <c r="BE139" s="127">
        <f>IF(N139="základná",J139,0)</f>
        <v>0</v>
      </c>
      <c r="BF139" s="127">
        <f>IF(N139="znížená",J139,0)</f>
        <v>0</v>
      </c>
      <c r="BG139" s="127">
        <f>IF(N139="zákl. prenesená",J139,0)</f>
        <v>0</v>
      </c>
      <c r="BH139" s="127">
        <f>IF(N139="zníž. prenesená",J139,0)</f>
        <v>0</v>
      </c>
      <c r="BI139" s="127">
        <f>IF(N139="nulová",J139,0)</f>
        <v>0</v>
      </c>
      <c r="BJ139" s="49" t="s">
        <v>147</v>
      </c>
      <c r="BK139" s="127">
        <f>ROUND(I139*H139,2)</f>
        <v>0</v>
      </c>
      <c r="BL139" s="49" t="s">
        <v>146</v>
      </c>
      <c r="BM139" s="126" t="s">
        <v>504</v>
      </c>
    </row>
    <row r="140" spans="2:65" s="11" customFormat="1">
      <c r="B140" s="128"/>
      <c r="C140" s="150"/>
      <c r="D140" s="151" t="s">
        <v>166</v>
      </c>
      <c r="E140" s="152" t="s">
        <v>1</v>
      </c>
      <c r="F140" s="153" t="s">
        <v>99</v>
      </c>
      <c r="G140" s="150"/>
      <c r="H140" s="154">
        <v>2.4</v>
      </c>
      <c r="J140" s="150"/>
      <c r="L140" s="128"/>
      <c r="M140" s="130"/>
      <c r="T140" s="131"/>
      <c r="AT140" s="129" t="s">
        <v>166</v>
      </c>
      <c r="AU140" s="129" t="s">
        <v>147</v>
      </c>
      <c r="AV140" s="11" t="s">
        <v>147</v>
      </c>
      <c r="AW140" s="11" t="s">
        <v>31</v>
      </c>
      <c r="AX140" s="11" t="s">
        <v>75</v>
      </c>
      <c r="AY140" s="129" t="s">
        <v>140</v>
      </c>
    </row>
    <row r="141" spans="2:65" s="12" customFormat="1">
      <c r="B141" s="132"/>
      <c r="C141" s="155"/>
      <c r="D141" s="151" t="s">
        <v>166</v>
      </c>
      <c r="E141" s="156" t="s">
        <v>1</v>
      </c>
      <c r="F141" s="157" t="s">
        <v>168</v>
      </c>
      <c r="G141" s="155"/>
      <c r="H141" s="158">
        <v>2.4</v>
      </c>
      <c r="J141" s="155"/>
      <c r="L141" s="132"/>
      <c r="M141" s="134"/>
      <c r="T141" s="135"/>
      <c r="AT141" s="133" t="s">
        <v>166</v>
      </c>
      <c r="AU141" s="133" t="s">
        <v>147</v>
      </c>
      <c r="AV141" s="12" t="s">
        <v>146</v>
      </c>
      <c r="AW141" s="12" t="s">
        <v>31</v>
      </c>
      <c r="AX141" s="12" t="s">
        <v>83</v>
      </c>
      <c r="AY141" s="133" t="s">
        <v>140</v>
      </c>
    </row>
    <row r="142" spans="2:65" s="59" customFormat="1" ht="24.2" customHeight="1">
      <c r="B142" s="4"/>
      <c r="C142" s="145" t="s">
        <v>160</v>
      </c>
      <c r="D142" s="145" t="s">
        <v>142</v>
      </c>
      <c r="E142" s="146" t="s">
        <v>173</v>
      </c>
      <c r="F142" s="147" t="s">
        <v>174</v>
      </c>
      <c r="G142" s="148" t="s">
        <v>96</v>
      </c>
      <c r="H142" s="149">
        <v>2.4</v>
      </c>
      <c r="I142" s="5"/>
      <c r="J142" s="167">
        <f>ROUND(I142*H142,2)</f>
        <v>0</v>
      </c>
      <c r="K142" s="6"/>
      <c r="L142" s="4"/>
      <c r="M142" s="7" t="s">
        <v>1</v>
      </c>
      <c r="N142" s="123" t="s">
        <v>41</v>
      </c>
      <c r="P142" s="124">
        <f>O142*H142</f>
        <v>0</v>
      </c>
      <c r="Q142" s="124">
        <v>5.1539999999999997E-3</v>
      </c>
      <c r="R142" s="124">
        <f>Q142*H142</f>
        <v>1.23696E-2</v>
      </c>
      <c r="S142" s="124">
        <v>0</v>
      </c>
      <c r="T142" s="125">
        <f>S142*H142</f>
        <v>0</v>
      </c>
      <c r="AR142" s="126" t="s">
        <v>146</v>
      </c>
      <c r="AT142" s="126" t="s">
        <v>142</v>
      </c>
      <c r="AU142" s="126" t="s">
        <v>147</v>
      </c>
      <c r="AY142" s="49" t="s">
        <v>140</v>
      </c>
      <c r="BE142" s="127">
        <f>IF(N142="základná",J142,0)</f>
        <v>0</v>
      </c>
      <c r="BF142" s="127">
        <f>IF(N142="znížená",J142,0)</f>
        <v>0</v>
      </c>
      <c r="BG142" s="127">
        <f>IF(N142="zákl. prenesená",J142,0)</f>
        <v>0</v>
      </c>
      <c r="BH142" s="127">
        <f>IF(N142="zníž. prenesená",J142,0)</f>
        <v>0</v>
      </c>
      <c r="BI142" s="127">
        <f>IF(N142="nulová",J142,0)</f>
        <v>0</v>
      </c>
      <c r="BJ142" s="49" t="s">
        <v>147</v>
      </c>
      <c r="BK142" s="127">
        <f>ROUND(I142*H142,2)</f>
        <v>0</v>
      </c>
      <c r="BL142" s="49" t="s">
        <v>146</v>
      </c>
      <c r="BM142" s="126" t="s">
        <v>505</v>
      </c>
    </row>
    <row r="143" spans="2:65" s="11" customFormat="1">
      <c r="B143" s="128"/>
      <c r="C143" s="150"/>
      <c r="D143" s="151" t="s">
        <v>166</v>
      </c>
      <c r="E143" s="152" t="s">
        <v>1</v>
      </c>
      <c r="F143" s="153" t="s">
        <v>167</v>
      </c>
      <c r="G143" s="150"/>
      <c r="H143" s="154">
        <v>2.4</v>
      </c>
      <c r="J143" s="150"/>
      <c r="L143" s="128"/>
      <c r="M143" s="130"/>
      <c r="T143" s="131"/>
      <c r="AT143" s="129" t="s">
        <v>166</v>
      </c>
      <c r="AU143" s="129" t="s">
        <v>147</v>
      </c>
      <c r="AV143" s="11" t="s">
        <v>147</v>
      </c>
      <c r="AW143" s="11" t="s">
        <v>31</v>
      </c>
      <c r="AX143" s="11" t="s">
        <v>75</v>
      </c>
      <c r="AY143" s="129" t="s">
        <v>140</v>
      </c>
    </row>
    <row r="144" spans="2:65" s="12" customFormat="1">
      <c r="B144" s="132"/>
      <c r="C144" s="155"/>
      <c r="D144" s="151" t="s">
        <v>166</v>
      </c>
      <c r="E144" s="156" t="s">
        <v>1</v>
      </c>
      <c r="F144" s="157" t="s">
        <v>168</v>
      </c>
      <c r="G144" s="155"/>
      <c r="H144" s="158">
        <v>2.4</v>
      </c>
      <c r="J144" s="155"/>
      <c r="L144" s="132"/>
      <c r="M144" s="134"/>
      <c r="T144" s="135"/>
      <c r="AT144" s="133" t="s">
        <v>166</v>
      </c>
      <c r="AU144" s="133" t="s">
        <v>147</v>
      </c>
      <c r="AV144" s="12" t="s">
        <v>146</v>
      </c>
      <c r="AW144" s="12" t="s">
        <v>31</v>
      </c>
      <c r="AX144" s="12" t="s">
        <v>83</v>
      </c>
      <c r="AY144" s="133" t="s">
        <v>140</v>
      </c>
    </row>
    <row r="145" spans="2:65" s="59" customFormat="1" ht="24.2" customHeight="1">
      <c r="B145" s="4"/>
      <c r="C145" s="145" t="s">
        <v>172</v>
      </c>
      <c r="D145" s="145" t="s">
        <v>142</v>
      </c>
      <c r="E145" s="146" t="s">
        <v>176</v>
      </c>
      <c r="F145" s="147" t="s">
        <v>177</v>
      </c>
      <c r="G145" s="148" t="s">
        <v>96</v>
      </c>
      <c r="H145" s="149">
        <v>2.4</v>
      </c>
      <c r="I145" s="5"/>
      <c r="J145" s="167">
        <f>ROUND(I145*H145,2)</f>
        <v>0</v>
      </c>
      <c r="K145" s="6"/>
      <c r="L145" s="4"/>
      <c r="M145" s="7" t="s">
        <v>1</v>
      </c>
      <c r="N145" s="123" t="s">
        <v>41</v>
      </c>
      <c r="P145" s="124">
        <f>O145*H145</f>
        <v>0</v>
      </c>
      <c r="Q145" s="124">
        <v>2.0809000000000001E-2</v>
      </c>
      <c r="R145" s="124">
        <f>Q145*H145</f>
        <v>4.9941600000000003E-2</v>
      </c>
      <c r="S145" s="124">
        <v>0</v>
      </c>
      <c r="T145" s="125">
        <f>S145*H145</f>
        <v>0</v>
      </c>
      <c r="AR145" s="126" t="s">
        <v>146</v>
      </c>
      <c r="AT145" s="126" t="s">
        <v>142</v>
      </c>
      <c r="AU145" s="126" t="s">
        <v>147</v>
      </c>
      <c r="AY145" s="49" t="s">
        <v>140</v>
      </c>
      <c r="BE145" s="127">
        <f>IF(N145="základná",J145,0)</f>
        <v>0</v>
      </c>
      <c r="BF145" s="127">
        <f>IF(N145="znížená",J145,0)</f>
        <v>0</v>
      </c>
      <c r="BG145" s="127">
        <f>IF(N145="zákl. prenesená",J145,0)</f>
        <v>0</v>
      </c>
      <c r="BH145" s="127">
        <f>IF(N145="zníž. prenesená",J145,0)</f>
        <v>0</v>
      </c>
      <c r="BI145" s="127">
        <f>IF(N145="nulová",J145,0)</f>
        <v>0</v>
      </c>
      <c r="BJ145" s="49" t="s">
        <v>147</v>
      </c>
      <c r="BK145" s="127">
        <f>ROUND(I145*H145,2)</f>
        <v>0</v>
      </c>
      <c r="BL145" s="49" t="s">
        <v>146</v>
      </c>
      <c r="BM145" s="126" t="s">
        <v>506</v>
      </c>
    </row>
    <row r="146" spans="2:65" s="11" customFormat="1">
      <c r="B146" s="128"/>
      <c r="C146" s="150"/>
      <c r="D146" s="151" t="s">
        <v>166</v>
      </c>
      <c r="E146" s="152" t="s">
        <v>1</v>
      </c>
      <c r="F146" s="153" t="s">
        <v>99</v>
      </c>
      <c r="G146" s="150"/>
      <c r="H146" s="154">
        <v>2.4</v>
      </c>
      <c r="J146" s="150"/>
      <c r="L146" s="128"/>
      <c r="M146" s="130"/>
      <c r="T146" s="131"/>
      <c r="AT146" s="129" t="s">
        <v>166</v>
      </c>
      <c r="AU146" s="129" t="s">
        <v>147</v>
      </c>
      <c r="AV146" s="11" t="s">
        <v>147</v>
      </c>
      <c r="AW146" s="11" t="s">
        <v>31</v>
      </c>
      <c r="AX146" s="11" t="s">
        <v>75</v>
      </c>
      <c r="AY146" s="129" t="s">
        <v>140</v>
      </c>
    </row>
    <row r="147" spans="2:65" s="12" customFormat="1">
      <c r="B147" s="132"/>
      <c r="C147" s="155"/>
      <c r="D147" s="151" t="s">
        <v>166</v>
      </c>
      <c r="E147" s="156" t="s">
        <v>1</v>
      </c>
      <c r="F147" s="157" t="s">
        <v>168</v>
      </c>
      <c r="G147" s="155"/>
      <c r="H147" s="158">
        <v>2.4</v>
      </c>
      <c r="J147" s="155"/>
      <c r="L147" s="132"/>
      <c r="M147" s="134"/>
      <c r="T147" s="135"/>
      <c r="AT147" s="133" t="s">
        <v>166</v>
      </c>
      <c r="AU147" s="133" t="s">
        <v>147</v>
      </c>
      <c r="AV147" s="12" t="s">
        <v>146</v>
      </c>
      <c r="AW147" s="12" t="s">
        <v>31</v>
      </c>
      <c r="AX147" s="12" t="s">
        <v>83</v>
      </c>
      <c r="AY147" s="133" t="s">
        <v>140</v>
      </c>
    </row>
    <row r="148" spans="2:65" s="3" customFormat="1" ht="22.9" customHeight="1">
      <c r="B148" s="116"/>
      <c r="C148" s="141"/>
      <c r="D148" s="142" t="s">
        <v>74</v>
      </c>
      <c r="E148" s="144" t="s">
        <v>179</v>
      </c>
      <c r="F148" s="144" t="s">
        <v>180</v>
      </c>
      <c r="G148" s="141"/>
      <c r="H148" s="141"/>
      <c r="J148" s="166">
        <f>BK148</f>
        <v>0</v>
      </c>
      <c r="L148" s="116"/>
      <c r="M148" s="118"/>
      <c r="P148" s="119">
        <f>SUM(P149:P159)</f>
        <v>0</v>
      </c>
      <c r="R148" s="119">
        <f>SUM(R149:R159)</f>
        <v>0.2284128</v>
      </c>
      <c r="T148" s="120">
        <f>SUM(T149:T159)</f>
        <v>0</v>
      </c>
      <c r="AR148" s="117" t="s">
        <v>83</v>
      </c>
      <c r="AT148" s="121" t="s">
        <v>74</v>
      </c>
      <c r="AU148" s="121" t="s">
        <v>83</v>
      </c>
      <c r="AY148" s="117" t="s">
        <v>140</v>
      </c>
      <c r="BK148" s="122">
        <f>SUM(BK149:BK159)</f>
        <v>0</v>
      </c>
    </row>
    <row r="149" spans="2:65" s="59" customFormat="1" ht="24.2" customHeight="1">
      <c r="B149" s="4"/>
      <c r="C149" s="145" t="s">
        <v>152</v>
      </c>
      <c r="D149" s="145" t="s">
        <v>142</v>
      </c>
      <c r="E149" s="146" t="s">
        <v>507</v>
      </c>
      <c r="F149" s="147" t="s">
        <v>508</v>
      </c>
      <c r="G149" s="148" t="s">
        <v>96</v>
      </c>
      <c r="H149" s="149">
        <v>36.96</v>
      </c>
      <c r="I149" s="5"/>
      <c r="J149" s="167">
        <f>ROUND(I149*H149,2)</f>
        <v>0</v>
      </c>
      <c r="K149" s="6"/>
      <c r="L149" s="4"/>
      <c r="M149" s="7" t="s">
        <v>1</v>
      </c>
      <c r="N149" s="123" t="s">
        <v>41</v>
      </c>
      <c r="P149" s="124">
        <f>O149*H149</f>
        <v>0</v>
      </c>
      <c r="Q149" s="124">
        <v>6.1799999999999997E-3</v>
      </c>
      <c r="R149" s="124">
        <f>Q149*H149</f>
        <v>0.2284128</v>
      </c>
      <c r="S149" s="124">
        <v>0</v>
      </c>
      <c r="T149" s="125">
        <f>S149*H149</f>
        <v>0</v>
      </c>
      <c r="AR149" s="126" t="s">
        <v>146</v>
      </c>
      <c r="AT149" s="126" t="s">
        <v>142</v>
      </c>
      <c r="AU149" s="126" t="s">
        <v>147</v>
      </c>
      <c r="AY149" s="49" t="s">
        <v>140</v>
      </c>
      <c r="BE149" s="127">
        <f>IF(N149="základná",J149,0)</f>
        <v>0</v>
      </c>
      <c r="BF149" s="127">
        <f>IF(N149="znížená",J149,0)</f>
        <v>0</v>
      </c>
      <c r="BG149" s="127">
        <f>IF(N149="zákl. prenesená",J149,0)</f>
        <v>0</v>
      </c>
      <c r="BH149" s="127">
        <f>IF(N149="zníž. prenesená",J149,0)</f>
        <v>0</v>
      </c>
      <c r="BI149" s="127">
        <f>IF(N149="nulová",J149,0)</f>
        <v>0</v>
      </c>
      <c r="BJ149" s="49" t="s">
        <v>147</v>
      </c>
      <c r="BK149" s="127">
        <f>ROUND(I149*H149,2)</f>
        <v>0</v>
      </c>
      <c r="BL149" s="49" t="s">
        <v>146</v>
      </c>
      <c r="BM149" s="126" t="s">
        <v>509</v>
      </c>
    </row>
    <row r="150" spans="2:65" s="11" customFormat="1">
      <c r="B150" s="128"/>
      <c r="C150" s="150"/>
      <c r="D150" s="151" t="s">
        <v>166</v>
      </c>
      <c r="E150" s="152" t="s">
        <v>1</v>
      </c>
      <c r="F150" s="153" t="s">
        <v>510</v>
      </c>
      <c r="G150" s="150"/>
      <c r="H150" s="154">
        <v>36.96</v>
      </c>
      <c r="J150" s="150"/>
      <c r="L150" s="128"/>
      <c r="M150" s="130"/>
      <c r="T150" s="131"/>
      <c r="AT150" s="129" t="s">
        <v>166</v>
      </c>
      <c r="AU150" s="129" t="s">
        <v>147</v>
      </c>
      <c r="AV150" s="11" t="s">
        <v>147</v>
      </c>
      <c r="AW150" s="11" t="s">
        <v>31</v>
      </c>
      <c r="AX150" s="11" t="s">
        <v>75</v>
      </c>
      <c r="AY150" s="129" t="s">
        <v>140</v>
      </c>
    </row>
    <row r="151" spans="2:65" s="12" customFormat="1">
      <c r="B151" s="132"/>
      <c r="C151" s="155"/>
      <c r="D151" s="151" t="s">
        <v>166</v>
      </c>
      <c r="E151" s="156" t="s">
        <v>1</v>
      </c>
      <c r="F151" s="157" t="s">
        <v>168</v>
      </c>
      <c r="G151" s="155"/>
      <c r="H151" s="158">
        <v>36.96</v>
      </c>
      <c r="J151" s="155"/>
      <c r="L151" s="132"/>
      <c r="M151" s="134"/>
      <c r="T151" s="135"/>
      <c r="AT151" s="133" t="s">
        <v>166</v>
      </c>
      <c r="AU151" s="133" t="s">
        <v>147</v>
      </c>
      <c r="AV151" s="12" t="s">
        <v>146</v>
      </c>
      <c r="AW151" s="12" t="s">
        <v>31</v>
      </c>
      <c r="AX151" s="12" t="s">
        <v>83</v>
      </c>
      <c r="AY151" s="133" t="s">
        <v>140</v>
      </c>
    </row>
    <row r="152" spans="2:65" s="59" customFormat="1" ht="24.2" customHeight="1">
      <c r="B152" s="4"/>
      <c r="C152" s="145" t="s">
        <v>179</v>
      </c>
      <c r="D152" s="145" t="s">
        <v>142</v>
      </c>
      <c r="E152" s="146" t="s">
        <v>193</v>
      </c>
      <c r="F152" s="147" t="s">
        <v>194</v>
      </c>
      <c r="G152" s="148" t="s">
        <v>195</v>
      </c>
      <c r="H152" s="149">
        <v>0.80800000000000005</v>
      </c>
      <c r="I152" s="5"/>
      <c r="J152" s="167">
        <f>ROUND(I152*H152,2)</f>
        <v>0</v>
      </c>
      <c r="K152" s="6"/>
      <c r="L152" s="4"/>
      <c r="M152" s="7" t="s">
        <v>1</v>
      </c>
      <c r="N152" s="123" t="s">
        <v>41</v>
      </c>
      <c r="P152" s="124">
        <f>O152*H152</f>
        <v>0</v>
      </c>
      <c r="Q152" s="124">
        <v>0</v>
      </c>
      <c r="R152" s="124">
        <f>Q152*H152</f>
        <v>0</v>
      </c>
      <c r="S152" s="124">
        <v>0</v>
      </c>
      <c r="T152" s="125">
        <f>S152*H152</f>
        <v>0</v>
      </c>
      <c r="AR152" s="126" t="s">
        <v>146</v>
      </c>
      <c r="AT152" s="126" t="s">
        <v>142</v>
      </c>
      <c r="AU152" s="126" t="s">
        <v>147</v>
      </c>
      <c r="AY152" s="49" t="s">
        <v>140</v>
      </c>
      <c r="BE152" s="127">
        <f>IF(N152="základná",J152,0)</f>
        <v>0</v>
      </c>
      <c r="BF152" s="127">
        <f>IF(N152="znížená",J152,0)</f>
        <v>0</v>
      </c>
      <c r="BG152" s="127">
        <f>IF(N152="zákl. prenesená",J152,0)</f>
        <v>0</v>
      </c>
      <c r="BH152" s="127">
        <f>IF(N152="zníž. prenesená",J152,0)</f>
        <v>0</v>
      </c>
      <c r="BI152" s="127">
        <f>IF(N152="nulová",J152,0)</f>
        <v>0</v>
      </c>
      <c r="BJ152" s="49" t="s">
        <v>147</v>
      </c>
      <c r="BK152" s="127">
        <f>ROUND(I152*H152,2)</f>
        <v>0</v>
      </c>
      <c r="BL152" s="49" t="s">
        <v>146</v>
      </c>
      <c r="BM152" s="126" t="s">
        <v>511</v>
      </c>
    </row>
    <row r="153" spans="2:65" s="59" customFormat="1" ht="21.75" customHeight="1">
      <c r="B153" s="4"/>
      <c r="C153" s="145" t="s">
        <v>184</v>
      </c>
      <c r="D153" s="145" t="s">
        <v>142</v>
      </c>
      <c r="E153" s="146" t="s">
        <v>198</v>
      </c>
      <c r="F153" s="147" t="s">
        <v>199</v>
      </c>
      <c r="G153" s="148" t="s">
        <v>195</v>
      </c>
      <c r="H153" s="149">
        <v>0.80800000000000005</v>
      </c>
      <c r="I153" s="5"/>
      <c r="J153" s="167">
        <f>ROUND(I153*H153,2)</f>
        <v>0</v>
      </c>
      <c r="K153" s="6"/>
      <c r="L153" s="4"/>
      <c r="M153" s="7" t="s">
        <v>1</v>
      </c>
      <c r="N153" s="123" t="s">
        <v>41</v>
      </c>
      <c r="P153" s="124">
        <f>O153*H153</f>
        <v>0</v>
      </c>
      <c r="Q153" s="124">
        <v>0</v>
      </c>
      <c r="R153" s="124">
        <f>Q153*H153</f>
        <v>0</v>
      </c>
      <c r="S153" s="124">
        <v>0</v>
      </c>
      <c r="T153" s="125">
        <f>S153*H153</f>
        <v>0</v>
      </c>
      <c r="AR153" s="126" t="s">
        <v>146</v>
      </c>
      <c r="AT153" s="126" t="s">
        <v>142</v>
      </c>
      <c r="AU153" s="126" t="s">
        <v>147</v>
      </c>
      <c r="AY153" s="49" t="s">
        <v>140</v>
      </c>
      <c r="BE153" s="127">
        <f>IF(N153="základná",J153,0)</f>
        <v>0</v>
      </c>
      <c r="BF153" s="127">
        <f>IF(N153="znížená",J153,0)</f>
        <v>0</v>
      </c>
      <c r="BG153" s="127">
        <f>IF(N153="zákl. prenesená",J153,0)</f>
        <v>0</v>
      </c>
      <c r="BH153" s="127">
        <f>IF(N153="zníž. prenesená",J153,0)</f>
        <v>0</v>
      </c>
      <c r="BI153" s="127">
        <f>IF(N153="nulová",J153,0)</f>
        <v>0</v>
      </c>
      <c r="BJ153" s="49" t="s">
        <v>147</v>
      </c>
      <c r="BK153" s="127">
        <f>ROUND(I153*H153,2)</f>
        <v>0</v>
      </c>
      <c r="BL153" s="49" t="s">
        <v>146</v>
      </c>
      <c r="BM153" s="126" t="s">
        <v>512</v>
      </c>
    </row>
    <row r="154" spans="2:65" s="59" customFormat="1" ht="24.2" customHeight="1">
      <c r="B154" s="4"/>
      <c r="C154" s="145" t="s">
        <v>188</v>
      </c>
      <c r="D154" s="145" t="s">
        <v>142</v>
      </c>
      <c r="E154" s="146" t="s">
        <v>202</v>
      </c>
      <c r="F154" s="147" t="s">
        <v>203</v>
      </c>
      <c r="G154" s="148" t="s">
        <v>195</v>
      </c>
      <c r="H154" s="149">
        <v>15.352</v>
      </c>
      <c r="I154" s="5"/>
      <c r="J154" s="167">
        <f>ROUND(I154*H154,2)</f>
        <v>0</v>
      </c>
      <c r="K154" s="6"/>
      <c r="L154" s="4"/>
      <c r="M154" s="7" t="s">
        <v>1</v>
      </c>
      <c r="N154" s="123" t="s">
        <v>41</v>
      </c>
      <c r="P154" s="124">
        <f>O154*H154</f>
        <v>0</v>
      </c>
      <c r="Q154" s="124">
        <v>0</v>
      </c>
      <c r="R154" s="124">
        <f>Q154*H154</f>
        <v>0</v>
      </c>
      <c r="S154" s="124">
        <v>0</v>
      </c>
      <c r="T154" s="125">
        <f>S154*H154</f>
        <v>0</v>
      </c>
      <c r="AR154" s="126" t="s">
        <v>146</v>
      </c>
      <c r="AT154" s="126" t="s">
        <v>142</v>
      </c>
      <c r="AU154" s="126" t="s">
        <v>147</v>
      </c>
      <c r="AY154" s="49" t="s">
        <v>140</v>
      </c>
      <c r="BE154" s="127">
        <f>IF(N154="základná",J154,0)</f>
        <v>0</v>
      </c>
      <c r="BF154" s="127">
        <f>IF(N154="znížená",J154,0)</f>
        <v>0</v>
      </c>
      <c r="BG154" s="127">
        <f>IF(N154="zákl. prenesená",J154,0)</f>
        <v>0</v>
      </c>
      <c r="BH154" s="127">
        <f>IF(N154="zníž. prenesená",J154,0)</f>
        <v>0</v>
      </c>
      <c r="BI154" s="127">
        <f>IF(N154="nulová",J154,0)</f>
        <v>0</v>
      </c>
      <c r="BJ154" s="49" t="s">
        <v>147</v>
      </c>
      <c r="BK154" s="127">
        <f>ROUND(I154*H154,2)</f>
        <v>0</v>
      </c>
      <c r="BL154" s="49" t="s">
        <v>146</v>
      </c>
      <c r="BM154" s="126" t="s">
        <v>513</v>
      </c>
    </row>
    <row r="155" spans="2:65" s="11" customFormat="1">
      <c r="B155" s="128"/>
      <c r="C155" s="150"/>
      <c r="D155" s="151" t="s">
        <v>166</v>
      </c>
      <c r="E155" s="150"/>
      <c r="F155" s="153" t="s">
        <v>514</v>
      </c>
      <c r="G155" s="150"/>
      <c r="H155" s="154">
        <v>15.352</v>
      </c>
      <c r="J155" s="150"/>
      <c r="L155" s="128"/>
      <c r="M155" s="130"/>
      <c r="T155" s="131"/>
      <c r="AT155" s="129" t="s">
        <v>166</v>
      </c>
      <c r="AU155" s="129" t="s">
        <v>147</v>
      </c>
      <c r="AV155" s="11" t="s">
        <v>147</v>
      </c>
      <c r="AW155" s="11" t="s">
        <v>3</v>
      </c>
      <c r="AX155" s="11" t="s">
        <v>83</v>
      </c>
      <c r="AY155" s="129" t="s">
        <v>140</v>
      </c>
    </row>
    <row r="156" spans="2:65" s="59" customFormat="1" ht="24.2" customHeight="1">
      <c r="B156" s="4"/>
      <c r="C156" s="145" t="s">
        <v>192</v>
      </c>
      <c r="D156" s="145" t="s">
        <v>142</v>
      </c>
      <c r="E156" s="146" t="s">
        <v>207</v>
      </c>
      <c r="F156" s="147" t="s">
        <v>208</v>
      </c>
      <c r="G156" s="148" t="s">
        <v>195</v>
      </c>
      <c r="H156" s="149">
        <v>0.80800000000000005</v>
      </c>
      <c r="I156" s="5"/>
      <c r="J156" s="167">
        <f>ROUND(I156*H156,2)</f>
        <v>0</v>
      </c>
      <c r="K156" s="6"/>
      <c r="L156" s="4"/>
      <c r="M156" s="7" t="s">
        <v>1</v>
      </c>
      <c r="N156" s="123" t="s">
        <v>41</v>
      </c>
      <c r="P156" s="124">
        <f>O156*H156</f>
        <v>0</v>
      </c>
      <c r="Q156" s="124">
        <v>0</v>
      </c>
      <c r="R156" s="124">
        <f>Q156*H156</f>
        <v>0</v>
      </c>
      <c r="S156" s="124">
        <v>0</v>
      </c>
      <c r="T156" s="125">
        <f>S156*H156</f>
        <v>0</v>
      </c>
      <c r="AR156" s="126" t="s">
        <v>146</v>
      </c>
      <c r="AT156" s="126" t="s">
        <v>142</v>
      </c>
      <c r="AU156" s="126" t="s">
        <v>147</v>
      </c>
      <c r="AY156" s="49" t="s">
        <v>140</v>
      </c>
      <c r="BE156" s="127">
        <f>IF(N156="základná",J156,0)</f>
        <v>0</v>
      </c>
      <c r="BF156" s="127">
        <f>IF(N156="znížená",J156,0)</f>
        <v>0</v>
      </c>
      <c r="BG156" s="127">
        <f>IF(N156="zákl. prenesená",J156,0)</f>
        <v>0</v>
      </c>
      <c r="BH156" s="127">
        <f>IF(N156="zníž. prenesená",J156,0)</f>
        <v>0</v>
      </c>
      <c r="BI156" s="127">
        <f>IF(N156="nulová",J156,0)</f>
        <v>0</v>
      </c>
      <c r="BJ156" s="49" t="s">
        <v>147</v>
      </c>
      <c r="BK156" s="127">
        <f>ROUND(I156*H156,2)</f>
        <v>0</v>
      </c>
      <c r="BL156" s="49" t="s">
        <v>146</v>
      </c>
      <c r="BM156" s="126" t="s">
        <v>515</v>
      </c>
    </row>
    <row r="157" spans="2:65" s="59" customFormat="1" ht="24.2" customHeight="1">
      <c r="B157" s="4"/>
      <c r="C157" s="145" t="s">
        <v>197</v>
      </c>
      <c r="D157" s="145" t="s">
        <v>142</v>
      </c>
      <c r="E157" s="146" t="s">
        <v>211</v>
      </c>
      <c r="F157" s="147" t="s">
        <v>212</v>
      </c>
      <c r="G157" s="148" t="s">
        <v>195</v>
      </c>
      <c r="H157" s="149">
        <v>0.80800000000000005</v>
      </c>
      <c r="I157" s="5"/>
      <c r="J157" s="167">
        <f>ROUND(I157*H157,2)</f>
        <v>0</v>
      </c>
      <c r="K157" s="6"/>
      <c r="L157" s="4"/>
      <c r="M157" s="7" t="s">
        <v>1</v>
      </c>
      <c r="N157" s="123" t="s">
        <v>41</v>
      </c>
      <c r="P157" s="124">
        <f>O157*H157</f>
        <v>0</v>
      </c>
      <c r="Q157" s="124">
        <v>0</v>
      </c>
      <c r="R157" s="124">
        <f>Q157*H157</f>
        <v>0</v>
      </c>
      <c r="S157" s="124">
        <v>0</v>
      </c>
      <c r="T157" s="125">
        <f>S157*H157</f>
        <v>0</v>
      </c>
      <c r="AR157" s="126" t="s">
        <v>146</v>
      </c>
      <c r="AT157" s="126" t="s">
        <v>142</v>
      </c>
      <c r="AU157" s="126" t="s">
        <v>147</v>
      </c>
      <c r="AY157" s="49" t="s">
        <v>140</v>
      </c>
      <c r="BE157" s="127">
        <f>IF(N157="základná",J157,0)</f>
        <v>0</v>
      </c>
      <c r="BF157" s="127">
        <f>IF(N157="znížená",J157,0)</f>
        <v>0</v>
      </c>
      <c r="BG157" s="127">
        <f>IF(N157="zákl. prenesená",J157,0)</f>
        <v>0</v>
      </c>
      <c r="BH157" s="127">
        <f>IF(N157="zníž. prenesená",J157,0)</f>
        <v>0</v>
      </c>
      <c r="BI157" s="127">
        <f>IF(N157="nulová",J157,0)</f>
        <v>0</v>
      </c>
      <c r="BJ157" s="49" t="s">
        <v>147</v>
      </c>
      <c r="BK157" s="127">
        <f>ROUND(I157*H157,2)</f>
        <v>0</v>
      </c>
      <c r="BL157" s="49" t="s">
        <v>146</v>
      </c>
      <c r="BM157" s="126" t="s">
        <v>516</v>
      </c>
    </row>
    <row r="158" spans="2:65" s="59" customFormat="1" ht="24.2" customHeight="1">
      <c r="B158" s="4"/>
      <c r="C158" s="145" t="s">
        <v>201</v>
      </c>
      <c r="D158" s="145" t="s">
        <v>142</v>
      </c>
      <c r="E158" s="146" t="s">
        <v>215</v>
      </c>
      <c r="F158" s="147" t="s">
        <v>216</v>
      </c>
      <c r="G158" s="148" t="s">
        <v>195</v>
      </c>
      <c r="H158" s="149">
        <v>0.54700000000000004</v>
      </c>
      <c r="I158" s="5"/>
      <c r="J158" s="167">
        <f>ROUND(I158*H158,2)</f>
        <v>0</v>
      </c>
      <c r="K158" s="6"/>
      <c r="L158" s="4"/>
      <c r="M158" s="7" t="s">
        <v>1</v>
      </c>
      <c r="N158" s="123" t="s">
        <v>41</v>
      </c>
      <c r="P158" s="124">
        <f>O158*H158</f>
        <v>0</v>
      </c>
      <c r="Q158" s="124">
        <v>0</v>
      </c>
      <c r="R158" s="124">
        <f>Q158*H158</f>
        <v>0</v>
      </c>
      <c r="S158" s="124">
        <v>0</v>
      </c>
      <c r="T158" s="125">
        <f>S158*H158</f>
        <v>0</v>
      </c>
      <c r="AR158" s="126" t="s">
        <v>146</v>
      </c>
      <c r="AT158" s="126" t="s">
        <v>142</v>
      </c>
      <c r="AU158" s="126" t="s">
        <v>147</v>
      </c>
      <c r="AY158" s="49" t="s">
        <v>140</v>
      </c>
      <c r="BE158" s="127">
        <f>IF(N158="základná",J158,0)</f>
        <v>0</v>
      </c>
      <c r="BF158" s="127">
        <f>IF(N158="znížená",J158,0)</f>
        <v>0</v>
      </c>
      <c r="BG158" s="127">
        <f>IF(N158="zákl. prenesená",J158,0)</f>
        <v>0</v>
      </c>
      <c r="BH158" s="127">
        <f>IF(N158="zníž. prenesená",J158,0)</f>
        <v>0</v>
      </c>
      <c r="BI158" s="127">
        <f>IF(N158="nulová",J158,0)</f>
        <v>0</v>
      </c>
      <c r="BJ158" s="49" t="s">
        <v>147</v>
      </c>
      <c r="BK158" s="127">
        <f>ROUND(I158*H158,2)</f>
        <v>0</v>
      </c>
      <c r="BL158" s="49" t="s">
        <v>146</v>
      </c>
      <c r="BM158" s="126" t="s">
        <v>517</v>
      </c>
    </row>
    <row r="159" spans="2:65" s="59" customFormat="1" ht="24.2" customHeight="1">
      <c r="B159" s="4"/>
      <c r="C159" s="145" t="s">
        <v>206</v>
      </c>
      <c r="D159" s="145" t="s">
        <v>142</v>
      </c>
      <c r="E159" s="146" t="s">
        <v>227</v>
      </c>
      <c r="F159" s="147" t="s">
        <v>228</v>
      </c>
      <c r="G159" s="148" t="s">
        <v>195</v>
      </c>
      <c r="H159" s="149">
        <v>0.26100000000000001</v>
      </c>
      <c r="I159" s="5"/>
      <c r="J159" s="167">
        <f>ROUND(I159*H159,2)</f>
        <v>0</v>
      </c>
      <c r="K159" s="6"/>
      <c r="L159" s="4"/>
      <c r="M159" s="7" t="s">
        <v>1</v>
      </c>
      <c r="N159" s="123" t="s">
        <v>41</v>
      </c>
      <c r="P159" s="124">
        <f>O159*H159</f>
        <v>0</v>
      </c>
      <c r="Q159" s="124">
        <v>0</v>
      </c>
      <c r="R159" s="124">
        <f>Q159*H159</f>
        <v>0</v>
      </c>
      <c r="S159" s="124">
        <v>0</v>
      </c>
      <c r="T159" s="125">
        <f>S159*H159</f>
        <v>0</v>
      </c>
      <c r="AR159" s="126" t="s">
        <v>146</v>
      </c>
      <c r="AT159" s="126" t="s">
        <v>142</v>
      </c>
      <c r="AU159" s="126" t="s">
        <v>147</v>
      </c>
      <c r="AY159" s="49" t="s">
        <v>140</v>
      </c>
      <c r="BE159" s="127">
        <f>IF(N159="základná",J159,0)</f>
        <v>0</v>
      </c>
      <c r="BF159" s="127">
        <f>IF(N159="znížená",J159,0)</f>
        <v>0</v>
      </c>
      <c r="BG159" s="127">
        <f>IF(N159="zákl. prenesená",J159,0)</f>
        <v>0</v>
      </c>
      <c r="BH159" s="127">
        <f>IF(N159="zníž. prenesená",J159,0)</f>
        <v>0</v>
      </c>
      <c r="BI159" s="127">
        <f>IF(N159="nulová",J159,0)</f>
        <v>0</v>
      </c>
      <c r="BJ159" s="49" t="s">
        <v>147</v>
      </c>
      <c r="BK159" s="127">
        <f>ROUND(I159*H159,2)</f>
        <v>0</v>
      </c>
      <c r="BL159" s="49" t="s">
        <v>146</v>
      </c>
      <c r="BM159" s="126" t="s">
        <v>518</v>
      </c>
    </row>
    <row r="160" spans="2:65" s="3" customFormat="1" ht="22.9" customHeight="1">
      <c r="B160" s="116"/>
      <c r="C160" s="141"/>
      <c r="D160" s="142" t="s">
        <v>74</v>
      </c>
      <c r="E160" s="144" t="s">
        <v>236</v>
      </c>
      <c r="F160" s="144" t="s">
        <v>237</v>
      </c>
      <c r="G160" s="141"/>
      <c r="H160" s="141"/>
      <c r="J160" s="166">
        <f>BK160</f>
        <v>0</v>
      </c>
      <c r="L160" s="116"/>
      <c r="M160" s="118"/>
      <c r="P160" s="119">
        <f>P161</f>
        <v>0</v>
      </c>
      <c r="R160" s="119">
        <f>R161</f>
        <v>0</v>
      </c>
      <c r="T160" s="120">
        <f>T161</f>
        <v>0</v>
      </c>
      <c r="AR160" s="117" t="s">
        <v>83</v>
      </c>
      <c r="AT160" s="121" t="s">
        <v>74</v>
      </c>
      <c r="AU160" s="121" t="s">
        <v>83</v>
      </c>
      <c r="AY160" s="117" t="s">
        <v>140</v>
      </c>
      <c r="BK160" s="122">
        <f>BK161</f>
        <v>0</v>
      </c>
    </row>
    <row r="161" spans="2:65" s="59" customFormat="1" ht="24.2" customHeight="1">
      <c r="B161" s="4"/>
      <c r="C161" s="145" t="s">
        <v>210</v>
      </c>
      <c r="D161" s="145" t="s">
        <v>142</v>
      </c>
      <c r="E161" s="146" t="s">
        <v>239</v>
      </c>
      <c r="F161" s="147" t="s">
        <v>240</v>
      </c>
      <c r="G161" s="148" t="s">
        <v>195</v>
      </c>
      <c r="H161" s="149">
        <v>0.32700000000000001</v>
      </c>
      <c r="I161" s="5"/>
      <c r="J161" s="167">
        <f>ROUND(I161*H161,2)</f>
        <v>0</v>
      </c>
      <c r="K161" s="6"/>
      <c r="L161" s="4"/>
      <c r="M161" s="7" t="s">
        <v>1</v>
      </c>
      <c r="N161" s="123" t="s">
        <v>41</v>
      </c>
      <c r="P161" s="124">
        <f>O161*H161</f>
        <v>0</v>
      </c>
      <c r="Q161" s="124">
        <v>0</v>
      </c>
      <c r="R161" s="124">
        <f>Q161*H161</f>
        <v>0</v>
      </c>
      <c r="S161" s="124">
        <v>0</v>
      </c>
      <c r="T161" s="125">
        <f>S161*H161</f>
        <v>0</v>
      </c>
      <c r="AR161" s="126" t="s">
        <v>146</v>
      </c>
      <c r="AT161" s="126" t="s">
        <v>142</v>
      </c>
      <c r="AU161" s="126" t="s">
        <v>147</v>
      </c>
      <c r="AY161" s="49" t="s">
        <v>140</v>
      </c>
      <c r="BE161" s="127">
        <f>IF(N161="základná",J161,0)</f>
        <v>0</v>
      </c>
      <c r="BF161" s="127">
        <f>IF(N161="znížená",J161,0)</f>
        <v>0</v>
      </c>
      <c r="BG161" s="127">
        <f>IF(N161="zákl. prenesená",J161,0)</f>
        <v>0</v>
      </c>
      <c r="BH161" s="127">
        <f>IF(N161="zníž. prenesená",J161,0)</f>
        <v>0</v>
      </c>
      <c r="BI161" s="127">
        <f>IF(N161="nulová",J161,0)</f>
        <v>0</v>
      </c>
      <c r="BJ161" s="49" t="s">
        <v>147</v>
      </c>
      <c r="BK161" s="127">
        <f>ROUND(I161*H161,2)</f>
        <v>0</v>
      </c>
      <c r="BL161" s="49" t="s">
        <v>146</v>
      </c>
      <c r="BM161" s="126" t="s">
        <v>519</v>
      </c>
    </row>
    <row r="162" spans="2:65" s="3" customFormat="1" ht="25.9" customHeight="1">
      <c r="B162" s="116"/>
      <c r="C162" s="141"/>
      <c r="D162" s="142" t="s">
        <v>74</v>
      </c>
      <c r="E162" s="143" t="s">
        <v>242</v>
      </c>
      <c r="F162" s="143" t="s">
        <v>243</v>
      </c>
      <c r="G162" s="141"/>
      <c r="H162" s="141"/>
      <c r="J162" s="165">
        <f>BK162</f>
        <v>0</v>
      </c>
      <c r="L162" s="116"/>
      <c r="M162" s="118"/>
      <c r="P162" s="119">
        <f>P163+P166+P192+P248+P253</f>
        <v>0</v>
      </c>
      <c r="R162" s="119">
        <f>R163+R166+R192+R248+R253</f>
        <v>1.250198755</v>
      </c>
      <c r="T162" s="120">
        <f>T163+T166+T192+T248+T253</f>
        <v>0.7819952</v>
      </c>
      <c r="AR162" s="117" t="s">
        <v>147</v>
      </c>
      <c r="AT162" s="121" t="s">
        <v>74</v>
      </c>
      <c r="AU162" s="121" t="s">
        <v>75</v>
      </c>
      <c r="AY162" s="117" t="s">
        <v>140</v>
      </c>
      <c r="BK162" s="122">
        <f>BK163+BK166+BK192+BK248+BK253</f>
        <v>0</v>
      </c>
    </row>
    <row r="163" spans="2:65" s="3" customFormat="1" ht="22.9" customHeight="1">
      <c r="B163" s="116"/>
      <c r="C163" s="141"/>
      <c r="D163" s="142" t="s">
        <v>74</v>
      </c>
      <c r="E163" s="144" t="s">
        <v>244</v>
      </c>
      <c r="F163" s="144" t="s">
        <v>245</v>
      </c>
      <c r="G163" s="141"/>
      <c r="H163" s="141"/>
      <c r="J163" s="166">
        <f>BK163</f>
        <v>0</v>
      </c>
      <c r="L163" s="116"/>
      <c r="M163" s="118"/>
      <c r="P163" s="119">
        <f>SUM(P164:P165)</f>
        <v>0</v>
      </c>
      <c r="R163" s="119">
        <f>SUM(R164:R165)</f>
        <v>1.14E-3</v>
      </c>
      <c r="T163" s="120">
        <f>SUM(T164:T165)</f>
        <v>0</v>
      </c>
      <c r="AR163" s="117" t="s">
        <v>147</v>
      </c>
      <c r="AT163" s="121" t="s">
        <v>74</v>
      </c>
      <c r="AU163" s="121" t="s">
        <v>83</v>
      </c>
      <c r="AY163" s="117" t="s">
        <v>140</v>
      </c>
      <c r="BK163" s="122">
        <f>SUM(BK164:BK165)</f>
        <v>0</v>
      </c>
    </row>
    <row r="164" spans="2:65" s="59" customFormat="1" ht="16.5" customHeight="1">
      <c r="B164" s="4"/>
      <c r="C164" s="145" t="s">
        <v>214</v>
      </c>
      <c r="D164" s="145" t="s">
        <v>142</v>
      </c>
      <c r="E164" s="146" t="s">
        <v>246</v>
      </c>
      <c r="F164" s="147" t="s">
        <v>247</v>
      </c>
      <c r="G164" s="148" t="s">
        <v>145</v>
      </c>
      <c r="H164" s="149">
        <v>1</v>
      </c>
      <c r="I164" s="5"/>
      <c r="J164" s="167">
        <f>ROUND(I164*H164,2)</f>
        <v>0</v>
      </c>
      <c r="K164" s="6"/>
      <c r="L164" s="4"/>
      <c r="M164" s="7" t="s">
        <v>1</v>
      </c>
      <c r="N164" s="123" t="s">
        <v>41</v>
      </c>
      <c r="P164" s="124">
        <f>O164*H164</f>
        <v>0</v>
      </c>
      <c r="Q164" s="124">
        <v>1.14E-3</v>
      </c>
      <c r="R164" s="124">
        <f>Q164*H164</f>
        <v>1.14E-3</v>
      </c>
      <c r="S164" s="124">
        <v>0</v>
      </c>
      <c r="T164" s="125">
        <f>S164*H164</f>
        <v>0</v>
      </c>
      <c r="AR164" s="126" t="s">
        <v>210</v>
      </c>
      <c r="AT164" s="126" t="s">
        <v>142</v>
      </c>
      <c r="AU164" s="126" t="s">
        <v>147</v>
      </c>
      <c r="AY164" s="49" t="s">
        <v>140</v>
      </c>
      <c r="BE164" s="127">
        <f>IF(N164="základná",J164,0)</f>
        <v>0</v>
      </c>
      <c r="BF164" s="127">
        <f>IF(N164="znížená",J164,0)</f>
        <v>0</v>
      </c>
      <c r="BG164" s="127">
        <f>IF(N164="zákl. prenesená",J164,0)</f>
        <v>0</v>
      </c>
      <c r="BH164" s="127">
        <f>IF(N164="zníž. prenesená",J164,0)</f>
        <v>0</v>
      </c>
      <c r="BI164" s="127">
        <f>IF(N164="nulová",J164,0)</f>
        <v>0</v>
      </c>
      <c r="BJ164" s="49" t="s">
        <v>147</v>
      </c>
      <c r="BK164" s="127">
        <f>ROUND(I164*H164,2)</f>
        <v>0</v>
      </c>
      <c r="BL164" s="49" t="s">
        <v>210</v>
      </c>
      <c r="BM164" s="126" t="s">
        <v>520</v>
      </c>
    </row>
    <row r="165" spans="2:65" s="59" customFormat="1" ht="24.2" customHeight="1">
      <c r="B165" s="4"/>
      <c r="C165" s="145" t="s">
        <v>218</v>
      </c>
      <c r="D165" s="145" t="s">
        <v>142</v>
      </c>
      <c r="E165" s="146" t="s">
        <v>250</v>
      </c>
      <c r="F165" s="147" t="s">
        <v>251</v>
      </c>
      <c r="G165" s="148" t="s">
        <v>252</v>
      </c>
      <c r="H165" s="13"/>
      <c r="I165" s="5"/>
      <c r="J165" s="167">
        <f>ROUND(I165*H165,2)</f>
        <v>0</v>
      </c>
      <c r="K165" s="6"/>
      <c r="L165" s="4"/>
      <c r="M165" s="7" t="s">
        <v>1</v>
      </c>
      <c r="N165" s="123" t="s">
        <v>41</v>
      </c>
      <c r="P165" s="124">
        <f>O165*H165</f>
        <v>0</v>
      </c>
      <c r="Q165" s="124">
        <v>0</v>
      </c>
      <c r="R165" s="124">
        <f>Q165*H165</f>
        <v>0</v>
      </c>
      <c r="S165" s="124">
        <v>0</v>
      </c>
      <c r="T165" s="125">
        <f>S165*H165</f>
        <v>0</v>
      </c>
      <c r="AR165" s="126" t="s">
        <v>210</v>
      </c>
      <c r="AT165" s="126" t="s">
        <v>142</v>
      </c>
      <c r="AU165" s="126" t="s">
        <v>147</v>
      </c>
      <c r="AY165" s="49" t="s">
        <v>140</v>
      </c>
      <c r="BE165" s="127">
        <f>IF(N165="základná",J165,0)</f>
        <v>0</v>
      </c>
      <c r="BF165" s="127">
        <f>IF(N165="znížená",J165,0)</f>
        <v>0</v>
      </c>
      <c r="BG165" s="127">
        <f>IF(N165="zákl. prenesená",J165,0)</f>
        <v>0</v>
      </c>
      <c r="BH165" s="127">
        <f>IF(N165="zníž. prenesená",J165,0)</f>
        <v>0</v>
      </c>
      <c r="BI165" s="127">
        <f>IF(N165="nulová",J165,0)</f>
        <v>0</v>
      </c>
      <c r="BJ165" s="49" t="s">
        <v>147</v>
      </c>
      <c r="BK165" s="127">
        <f>ROUND(I165*H165,2)</f>
        <v>0</v>
      </c>
      <c r="BL165" s="49" t="s">
        <v>210</v>
      </c>
      <c r="BM165" s="126" t="s">
        <v>521</v>
      </c>
    </row>
    <row r="166" spans="2:65" s="3" customFormat="1" ht="22.9" customHeight="1">
      <c r="B166" s="116"/>
      <c r="C166" s="141"/>
      <c r="D166" s="142" t="s">
        <v>74</v>
      </c>
      <c r="E166" s="144" t="s">
        <v>254</v>
      </c>
      <c r="F166" s="144" t="s">
        <v>255</v>
      </c>
      <c r="G166" s="141"/>
      <c r="H166" s="141"/>
      <c r="J166" s="166">
        <f>BK166</f>
        <v>0</v>
      </c>
      <c r="L166" s="116"/>
      <c r="M166" s="118"/>
      <c r="P166" s="119">
        <f>SUM(P167:P191)</f>
        <v>0</v>
      </c>
      <c r="R166" s="119">
        <f>SUM(R167:R191)</f>
        <v>0.87855724999999996</v>
      </c>
      <c r="T166" s="120">
        <f>SUM(T167:T191)</f>
        <v>0.54720000000000002</v>
      </c>
      <c r="AR166" s="117" t="s">
        <v>147</v>
      </c>
      <c r="AT166" s="121" t="s">
        <v>74</v>
      </c>
      <c r="AU166" s="121" t="s">
        <v>83</v>
      </c>
      <c r="AY166" s="117" t="s">
        <v>140</v>
      </c>
      <c r="BK166" s="122">
        <f>SUM(BK167:BK191)</f>
        <v>0</v>
      </c>
    </row>
    <row r="167" spans="2:65" s="59" customFormat="1" ht="24.2" customHeight="1">
      <c r="B167" s="4"/>
      <c r="C167" s="145" t="s">
        <v>222</v>
      </c>
      <c r="D167" s="145" t="s">
        <v>142</v>
      </c>
      <c r="E167" s="146" t="s">
        <v>275</v>
      </c>
      <c r="F167" s="147" t="s">
        <v>276</v>
      </c>
      <c r="G167" s="148" t="s">
        <v>96</v>
      </c>
      <c r="H167" s="149">
        <v>27.36</v>
      </c>
      <c r="I167" s="5"/>
      <c r="J167" s="167">
        <f>ROUND(I167*H167,2)</f>
        <v>0</v>
      </c>
      <c r="K167" s="6"/>
      <c r="L167" s="4"/>
      <c r="M167" s="7" t="s">
        <v>1</v>
      </c>
      <c r="N167" s="123" t="s">
        <v>41</v>
      </c>
      <c r="P167" s="124">
        <f>O167*H167</f>
        <v>0</v>
      </c>
      <c r="Q167" s="124">
        <v>0</v>
      </c>
      <c r="R167" s="124">
        <f>Q167*H167</f>
        <v>0</v>
      </c>
      <c r="S167" s="124">
        <v>0</v>
      </c>
      <c r="T167" s="125">
        <f>S167*H167</f>
        <v>0</v>
      </c>
      <c r="AR167" s="126" t="s">
        <v>210</v>
      </c>
      <c r="AT167" s="126" t="s">
        <v>142</v>
      </c>
      <c r="AU167" s="126" t="s">
        <v>147</v>
      </c>
      <c r="AY167" s="49" t="s">
        <v>140</v>
      </c>
      <c r="BE167" s="127">
        <f>IF(N167="základná",J167,0)</f>
        <v>0</v>
      </c>
      <c r="BF167" s="127">
        <f>IF(N167="znížená",J167,0)</f>
        <v>0</v>
      </c>
      <c r="BG167" s="127">
        <f>IF(N167="zákl. prenesená",J167,0)</f>
        <v>0</v>
      </c>
      <c r="BH167" s="127">
        <f>IF(N167="zníž. prenesená",J167,0)</f>
        <v>0</v>
      </c>
      <c r="BI167" s="127">
        <f>IF(N167="nulová",J167,0)</f>
        <v>0</v>
      </c>
      <c r="BJ167" s="49" t="s">
        <v>147</v>
      </c>
      <c r="BK167" s="127">
        <f>ROUND(I167*H167,2)</f>
        <v>0</v>
      </c>
      <c r="BL167" s="49" t="s">
        <v>210</v>
      </c>
      <c r="BM167" s="126" t="s">
        <v>522</v>
      </c>
    </row>
    <row r="168" spans="2:65" s="11" customFormat="1">
      <c r="B168" s="128"/>
      <c r="C168" s="150"/>
      <c r="D168" s="151" t="s">
        <v>166</v>
      </c>
      <c r="E168" s="152" t="s">
        <v>1</v>
      </c>
      <c r="F168" s="153" t="s">
        <v>523</v>
      </c>
      <c r="G168" s="150"/>
      <c r="H168" s="154">
        <v>27.36</v>
      </c>
      <c r="J168" s="150"/>
      <c r="L168" s="128"/>
      <c r="M168" s="130"/>
      <c r="T168" s="131"/>
      <c r="AT168" s="129" t="s">
        <v>166</v>
      </c>
      <c r="AU168" s="129" t="s">
        <v>147</v>
      </c>
      <c r="AV168" s="11" t="s">
        <v>147</v>
      </c>
      <c r="AW168" s="11" t="s">
        <v>31</v>
      </c>
      <c r="AX168" s="11" t="s">
        <v>75</v>
      </c>
      <c r="AY168" s="129" t="s">
        <v>140</v>
      </c>
    </row>
    <row r="169" spans="2:65" s="12" customFormat="1">
      <c r="B169" s="132"/>
      <c r="C169" s="155"/>
      <c r="D169" s="151" t="s">
        <v>166</v>
      </c>
      <c r="E169" s="156" t="s">
        <v>1</v>
      </c>
      <c r="F169" s="157" t="s">
        <v>168</v>
      </c>
      <c r="G169" s="155"/>
      <c r="H169" s="158">
        <v>27.36</v>
      </c>
      <c r="J169" s="155"/>
      <c r="L169" s="132"/>
      <c r="M169" s="134"/>
      <c r="T169" s="135"/>
      <c r="AT169" s="133" t="s">
        <v>166</v>
      </c>
      <c r="AU169" s="133" t="s">
        <v>147</v>
      </c>
      <c r="AV169" s="12" t="s">
        <v>146</v>
      </c>
      <c r="AW169" s="12" t="s">
        <v>31</v>
      </c>
      <c r="AX169" s="12" t="s">
        <v>83</v>
      </c>
      <c r="AY169" s="133" t="s">
        <v>140</v>
      </c>
    </row>
    <row r="170" spans="2:65" s="59" customFormat="1" ht="24.2" customHeight="1">
      <c r="B170" s="4"/>
      <c r="C170" s="159" t="s">
        <v>226</v>
      </c>
      <c r="D170" s="159" t="s">
        <v>149</v>
      </c>
      <c r="E170" s="160" t="s">
        <v>280</v>
      </c>
      <c r="F170" s="161" t="s">
        <v>281</v>
      </c>
      <c r="G170" s="162" t="s">
        <v>233</v>
      </c>
      <c r="H170" s="163">
        <v>0.72199999999999998</v>
      </c>
      <c r="I170" s="8"/>
      <c r="J170" s="168">
        <f>ROUND(I170*H170,2)</f>
        <v>0</v>
      </c>
      <c r="K170" s="9"/>
      <c r="L170" s="136"/>
      <c r="M170" s="10" t="s">
        <v>1</v>
      </c>
      <c r="N170" s="137" t="s">
        <v>41</v>
      </c>
      <c r="P170" s="124">
        <f>O170*H170</f>
        <v>0</v>
      </c>
      <c r="Q170" s="124">
        <v>0.55000000000000004</v>
      </c>
      <c r="R170" s="124">
        <f>Q170*H170</f>
        <v>0.39710000000000001</v>
      </c>
      <c r="S170" s="124">
        <v>0</v>
      </c>
      <c r="T170" s="125">
        <f>S170*H170</f>
        <v>0</v>
      </c>
      <c r="AR170" s="126" t="s">
        <v>270</v>
      </c>
      <c r="AT170" s="126" t="s">
        <v>149</v>
      </c>
      <c r="AU170" s="126" t="s">
        <v>147</v>
      </c>
      <c r="AY170" s="49" t="s">
        <v>140</v>
      </c>
      <c r="BE170" s="127">
        <f>IF(N170="základná",J170,0)</f>
        <v>0</v>
      </c>
      <c r="BF170" s="127">
        <f>IF(N170="znížená",J170,0)</f>
        <v>0</v>
      </c>
      <c r="BG170" s="127">
        <f>IF(N170="zákl. prenesená",J170,0)</f>
        <v>0</v>
      </c>
      <c r="BH170" s="127">
        <f>IF(N170="zníž. prenesená",J170,0)</f>
        <v>0</v>
      </c>
      <c r="BI170" s="127">
        <f>IF(N170="nulová",J170,0)</f>
        <v>0</v>
      </c>
      <c r="BJ170" s="49" t="s">
        <v>147</v>
      </c>
      <c r="BK170" s="127">
        <f>ROUND(I170*H170,2)</f>
        <v>0</v>
      </c>
      <c r="BL170" s="49" t="s">
        <v>210</v>
      </c>
      <c r="BM170" s="126" t="s">
        <v>524</v>
      </c>
    </row>
    <row r="171" spans="2:65" s="11" customFormat="1">
      <c r="B171" s="128"/>
      <c r="C171" s="150"/>
      <c r="D171" s="151" t="s">
        <v>166</v>
      </c>
      <c r="E171" s="152" t="s">
        <v>1</v>
      </c>
      <c r="F171" s="153" t="s">
        <v>523</v>
      </c>
      <c r="G171" s="150"/>
      <c r="H171" s="154">
        <v>27.36</v>
      </c>
      <c r="J171" s="150"/>
      <c r="L171" s="128"/>
      <c r="M171" s="130"/>
      <c r="T171" s="131"/>
      <c r="AT171" s="129" t="s">
        <v>166</v>
      </c>
      <c r="AU171" s="129" t="s">
        <v>147</v>
      </c>
      <c r="AV171" s="11" t="s">
        <v>147</v>
      </c>
      <c r="AW171" s="11" t="s">
        <v>31</v>
      </c>
      <c r="AX171" s="11" t="s">
        <v>75</v>
      </c>
      <c r="AY171" s="129" t="s">
        <v>140</v>
      </c>
    </row>
    <row r="172" spans="2:65" s="12" customFormat="1">
      <c r="B172" s="132"/>
      <c r="C172" s="155"/>
      <c r="D172" s="151" t="s">
        <v>166</v>
      </c>
      <c r="E172" s="156" t="s">
        <v>1</v>
      </c>
      <c r="F172" s="157" t="s">
        <v>168</v>
      </c>
      <c r="G172" s="155"/>
      <c r="H172" s="158">
        <v>27.36</v>
      </c>
      <c r="J172" s="155"/>
      <c r="L172" s="132"/>
      <c r="M172" s="134"/>
      <c r="T172" s="135"/>
      <c r="AT172" s="133" t="s">
        <v>166</v>
      </c>
      <c r="AU172" s="133" t="s">
        <v>147</v>
      </c>
      <c r="AV172" s="12" t="s">
        <v>146</v>
      </c>
      <c r="AW172" s="12" t="s">
        <v>31</v>
      </c>
      <c r="AX172" s="12" t="s">
        <v>83</v>
      </c>
      <c r="AY172" s="133" t="s">
        <v>140</v>
      </c>
    </row>
    <row r="173" spans="2:65" s="11" customFormat="1">
      <c r="B173" s="128"/>
      <c r="C173" s="150"/>
      <c r="D173" s="151" t="s">
        <v>166</v>
      </c>
      <c r="E173" s="150"/>
      <c r="F173" s="153" t="s">
        <v>525</v>
      </c>
      <c r="G173" s="150"/>
      <c r="H173" s="154">
        <v>0.72199999999999998</v>
      </c>
      <c r="J173" s="150"/>
      <c r="L173" s="128"/>
      <c r="M173" s="130"/>
      <c r="T173" s="131"/>
      <c r="AT173" s="129" t="s">
        <v>166</v>
      </c>
      <c r="AU173" s="129" t="s">
        <v>147</v>
      </c>
      <c r="AV173" s="11" t="s">
        <v>147</v>
      </c>
      <c r="AW173" s="11" t="s">
        <v>3</v>
      </c>
      <c r="AX173" s="11" t="s">
        <v>83</v>
      </c>
      <c r="AY173" s="129" t="s">
        <v>140</v>
      </c>
    </row>
    <row r="174" spans="2:65" s="59" customFormat="1" ht="16.5" customHeight="1">
      <c r="B174" s="4"/>
      <c r="C174" s="145" t="s">
        <v>230</v>
      </c>
      <c r="D174" s="145" t="s">
        <v>142</v>
      </c>
      <c r="E174" s="146" t="s">
        <v>302</v>
      </c>
      <c r="F174" s="147" t="s">
        <v>303</v>
      </c>
      <c r="G174" s="148" t="s">
        <v>259</v>
      </c>
      <c r="H174" s="149">
        <v>30.096</v>
      </c>
      <c r="I174" s="5"/>
      <c r="J174" s="167">
        <f>ROUND(I174*H174,2)</f>
        <v>0</v>
      </c>
      <c r="K174" s="6"/>
      <c r="L174" s="4"/>
      <c r="M174" s="7" t="s">
        <v>1</v>
      </c>
      <c r="N174" s="123" t="s">
        <v>41</v>
      </c>
      <c r="P174" s="124">
        <f>O174*H174</f>
        <v>0</v>
      </c>
      <c r="Q174" s="124">
        <v>0</v>
      </c>
      <c r="R174" s="124">
        <f>Q174*H174</f>
        <v>0</v>
      </c>
      <c r="S174" s="124">
        <v>0</v>
      </c>
      <c r="T174" s="125">
        <f>S174*H174</f>
        <v>0</v>
      </c>
      <c r="AR174" s="126" t="s">
        <v>210</v>
      </c>
      <c r="AT174" s="126" t="s">
        <v>142</v>
      </c>
      <c r="AU174" s="126" t="s">
        <v>147</v>
      </c>
      <c r="AY174" s="49" t="s">
        <v>140</v>
      </c>
      <c r="BE174" s="127">
        <f>IF(N174="základná",J174,0)</f>
        <v>0</v>
      </c>
      <c r="BF174" s="127">
        <f>IF(N174="znížená",J174,0)</f>
        <v>0</v>
      </c>
      <c r="BG174" s="127">
        <f>IF(N174="zákl. prenesená",J174,0)</f>
        <v>0</v>
      </c>
      <c r="BH174" s="127">
        <f>IF(N174="zníž. prenesená",J174,0)</f>
        <v>0</v>
      </c>
      <c r="BI174" s="127">
        <f>IF(N174="nulová",J174,0)</f>
        <v>0</v>
      </c>
      <c r="BJ174" s="49" t="s">
        <v>147</v>
      </c>
      <c r="BK174" s="127">
        <f>ROUND(I174*H174,2)</f>
        <v>0</v>
      </c>
      <c r="BL174" s="49" t="s">
        <v>210</v>
      </c>
      <c r="BM174" s="126" t="s">
        <v>526</v>
      </c>
    </row>
    <row r="175" spans="2:65" s="11" customFormat="1">
      <c r="B175" s="128"/>
      <c r="C175" s="150"/>
      <c r="D175" s="151" t="s">
        <v>166</v>
      </c>
      <c r="E175" s="152" t="s">
        <v>1</v>
      </c>
      <c r="F175" s="153" t="s">
        <v>527</v>
      </c>
      <c r="G175" s="150"/>
      <c r="H175" s="154">
        <v>30.096</v>
      </c>
      <c r="J175" s="150"/>
      <c r="L175" s="128"/>
      <c r="M175" s="130"/>
      <c r="T175" s="131"/>
      <c r="AT175" s="129" t="s">
        <v>166</v>
      </c>
      <c r="AU175" s="129" t="s">
        <v>147</v>
      </c>
      <c r="AV175" s="11" t="s">
        <v>147</v>
      </c>
      <c r="AW175" s="11" t="s">
        <v>31</v>
      </c>
      <c r="AX175" s="11" t="s">
        <v>75</v>
      </c>
      <c r="AY175" s="129" t="s">
        <v>140</v>
      </c>
    </row>
    <row r="176" spans="2:65" s="12" customFormat="1">
      <c r="B176" s="132"/>
      <c r="C176" s="155"/>
      <c r="D176" s="151" t="s">
        <v>166</v>
      </c>
      <c r="E176" s="156" t="s">
        <v>1</v>
      </c>
      <c r="F176" s="157" t="s">
        <v>168</v>
      </c>
      <c r="G176" s="155"/>
      <c r="H176" s="158">
        <v>30.096</v>
      </c>
      <c r="J176" s="155"/>
      <c r="L176" s="132"/>
      <c r="M176" s="134"/>
      <c r="T176" s="135"/>
      <c r="AT176" s="133" t="s">
        <v>166</v>
      </c>
      <c r="AU176" s="133" t="s">
        <v>147</v>
      </c>
      <c r="AV176" s="12" t="s">
        <v>146</v>
      </c>
      <c r="AW176" s="12" t="s">
        <v>31</v>
      </c>
      <c r="AX176" s="12" t="s">
        <v>83</v>
      </c>
      <c r="AY176" s="133" t="s">
        <v>140</v>
      </c>
    </row>
    <row r="177" spans="2:65" s="59" customFormat="1" ht="24.2" customHeight="1">
      <c r="B177" s="4"/>
      <c r="C177" s="159" t="s">
        <v>238</v>
      </c>
      <c r="D177" s="159" t="s">
        <v>149</v>
      </c>
      <c r="E177" s="160" t="s">
        <v>307</v>
      </c>
      <c r="F177" s="161" t="s">
        <v>308</v>
      </c>
      <c r="G177" s="162" t="s">
        <v>233</v>
      </c>
      <c r="H177" s="163">
        <v>0.81299999999999994</v>
      </c>
      <c r="I177" s="8"/>
      <c r="J177" s="168">
        <f>ROUND(I177*H177,2)</f>
        <v>0</v>
      </c>
      <c r="K177" s="9"/>
      <c r="L177" s="136"/>
      <c r="M177" s="10" t="s">
        <v>1</v>
      </c>
      <c r="N177" s="137" t="s">
        <v>41</v>
      </c>
      <c r="P177" s="124">
        <f>O177*H177</f>
        <v>0</v>
      </c>
      <c r="Q177" s="124">
        <v>0.55000000000000004</v>
      </c>
      <c r="R177" s="124">
        <f>Q177*H177</f>
        <v>0.44714999999999999</v>
      </c>
      <c r="S177" s="124">
        <v>0</v>
      </c>
      <c r="T177" s="125">
        <f>S177*H177</f>
        <v>0</v>
      </c>
      <c r="AR177" s="126" t="s">
        <v>270</v>
      </c>
      <c r="AT177" s="126" t="s">
        <v>149</v>
      </c>
      <c r="AU177" s="126" t="s">
        <v>147</v>
      </c>
      <c r="AY177" s="49" t="s">
        <v>140</v>
      </c>
      <c r="BE177" s="127">
        <f>IF(N177="základná",J177,0)</f>
        <v>0</v>
      </c>
      <c r="BF177" s="127">
        <f>IF(N177="znížená",J177,0)</f>
        <v>0</v>
      </c>
      <c r="BG177" s="127">
        <f>IF(N177="zákl. prenesená",J177,0)</f>
        <v>0</v>
      </c>
      <c r="BH177" s="127">
        <f>IF(N177="zníž. prenesená",J177,0)</f>
        <v>0</v>
      </c>
      <c r="BI177" s="127">
        <f>IF(N177="nulová",J177,0)</f>
        <v>0</v>
      </c>
      <c r="BJ177" s="49" t="s">
        <v>147</v>
      </c>
      <c r="BK177" s="127">
        <f>ROUND(I177*H177,2)</f>
        <v>0</v>
      </c>
      <c r="BL177" s="49" t="s">
        <v>210</v>
      </c>
      <c r="BM177" s="126" t="s">
        <v>528</v>
      </c>
    </row>
    <row r="178" spans="2:65" s="11" customFormat="1">
      <c r="B178" s="128"/>
      <c r="C178" s="150"/>
      <c r="D178" s="151" t="s">
        <v>166</v>
      </c>
      <c r="E178" s="152" t="s">
        <v>1</v>
      </c>
      <c r="F178" s="153" t="s">
        <v>527</v>
      </c>
      <c r="G178" s="150"/>
      <c r="H178" s="154">
        <v>30.096</v>
      </c>
      <c r="J178" s="150"/>
      <c r="L178" s="128"/>
      <c r="M178" s="130"/>
      <c r="T178" s="131"/>
      <c r="AT178" s="129" t="s">
        <v>166</v>
      </c>
      <c r="AU178" s="129" t="s">
        <v>147</v>
      </c>
      <c r="AV178" s="11" t="s">
        <v>147</v>
      </c>
      <c r="AW178" s="11" t="s">
        <v>31</v>
      </c>
      <c r="AX178" s="11" t="s">
        <v>75</v>
      </c>
      <c r="AY178" s="129" t="s">
        <v>140</v>
      </c>
    </row>
    <row r="179" spans="2:65" s="12" customFormat="1">
      <c r="B179" s="132"/>
      <c r="C179" s="155"/>
      <c r="D179" s="151" t="s">
        <v>166</v>
      </c>
      <c r="E179" s="156" t="s">
        <v>1</v>
      </c>
      <c r="F179" s="157" t="s">
        <v>168</v>
      </c>
      <c r="G179" s="155"/>
      <c r="H179" s="158">
        <v>30.096</v>
      </c>
      <c r="J179" s="155"/>
      <c r="L179" s="132"/>
      <c r="M179" s="134"/>
      <c r="T179" s="135"/>
      <c r="AT179" s="133" t="s">
        <v>166</v>
      </c>
      <c r="AU179" s="133" t="s">
        <v>147</v>
      </c>
      <c r="AV179" s="12" t="s">
        <v>146</v>
      </c>
      <c r="AW179" s="12" t="s">
        <v>31</v>
      </c>
      <c r="AX179" s="12" t="s">
        <v>83</v>
      </c>
      <c r="AY179" s="133" t="s">
        <v>140</v>
      </c>
    </row>
    <row r="180" spans="2:65" s="11" customFormat="1">
      <c r="B180" s="128"/>
      <c r="C180" s="150"/>
      <c r="D180" s="151" t="s">
        <v>166</v>
      </c>
      <c r="E180" s="150"/>
      <c r="F180" s="153" t="s">
        <v>529</v>
      </c>
      <c r="G180" s="150"/>
      <c r="H180" s="154">
        <v>0.81299999999999994</v>
      </c>
      <c r="J180" s="150"/>
      <c r="L180" s="128"/>
      <c r="M180" s="130"/>
      <c r="T180" s="131"/>
      <c r="AT180" s="129" t="s">
        <v>166</v>
      </c>
      <c r="AU180" s="129" t="s">
        <v>147</v>
      </c>
      <c r="AV180" s="11" t="s">
        <v>147</v>
      </c>
      <c r="AW180" s="11" t="s">
        <v>3</v>
      </c>
      <c r="AX180" s="11" t="s">
        <v>83</v>
      </c>
      <c r="AY180" s="129" t="s">
        <v>140</v>
      </c>
    </row>
    <row r="181" spans="2:65" s="59" customFormat="1" ht="44.25" customHeight="1">
      <c r="B181" s="4"/>
      <c r="C181" s="145" t="s">
        <v>7</v>
      </c>
      <c r="D181" s="145" t="s">
        <v>142</v>
      </c>
      <c r="E181" s="146" t="s">
        <v>312</v>
      </c>
      <c r="F181" s="147" t="s">
        <v>313</v>
      </c>
      <c r="G181" s="148" t="s">
        <v>233</v>
      </c>
      <c r="H181" s="149">
        <v>1.5349999999999999</v>
      </c>
      <c r="I181" s="5"/>
      <c r="J181" s="167">
        <f>ROUND(I181*H181,2)</f>
        <v>0</v>
      </c>
      <c r="K181" s="6"/>
      <c r="L181" s="4"/>
      <c r="M181" s="7" t="s">
        <v>1</v>
      </c>
      <c r="N181" s="123" t="s">
        <v>41</v>
      </c>
      <c r="P181" s="124">
        <f>O181*H181</f>
        <v>0</v>
      </c>
      <c r="Q181" s="124">
        <v>2.2349999999999998E-2</v>
      </c>
      <c r="R181" s="124">
        <f>Q181*H181</f>
        <v>3.4307249999999997E-2</v>
      </c>
      <c r="S181" s="124">
        <v>0</v>
      </c>
      <c r="T181" s="125">
        <f>S181*H181</f>
        <v>0</v>
      </c>
      <c r="AR181" s="126" t="s">
        <v>210</v>
      </c>
      <c r="AT181" s="126" t="s">
        <v>142</v>
      </c>
      <c r="AU181" s="126" t="s">
        <v>147</v>
      </c>
      <c r="AY181" s="49" t="s">
        <v>140</v>
      </c>
      <c r="BE181" s="127">
        <f>IF(N181="základná",J181,0)</f>
        <v>0</v>
      </c>
      <c r="BF181" s="127">
        <f>IF(N181="znížená",J181,0)</f>
        <v>0</v>
      </c>
      <c r="BG181" s="127">
        <f>IF(N181="zákl. prenesená",J181,0)</f>
        <v>0</v>
      </c>
      <c r="BH181" s="127">
        <f>IF(N181="zníž. prenesená",J181,0)</f>
        <v>0</v>
      </c>
      <c r="BI181" s="127">
        <f>IF(N181="nulová",J181,0)</f>
        <v>0</v>
      </c>
      <c r="BJ181" s="49" t="s">
        <v>147</v>
      </c>
      <c r="BK181" s="127">
        <f>ROUND(I181*H181,2)</f>
        <v>0</v>
      </c>
      <c r="BL181" s="49" t="s">
        <v>210</v>
      </c>
      <c r="BM181" s="126" t="s">
        <v>530</v>
      </c>
    </row>
    <row r="182" spans="2:65" s="11" customFormat="1">
      <c r="B182" s="128"/>
      <c r="C182" s="150"/>
      <c r="D182" s="151" t="s">
        <v>166</v>
      </c>
      <c r="E182" s="152" t="s">
        <v>1</v>
      </c>
      <c r="F182" s="153" t="s">
        <v>531</v>
      </c>
      <c r="G182" s="150"/>
      <c r="H182" s="154">
        <v>0.72199999999999998</v>
      </c>
      <c r="J182" s="150"/>
      <c r="L182" s="128"/>
      <c r="M182" s="130"/>
      <c r="T182" s="131"/>
      <c r="AT182" s="129" t="s">
        <v>166</v>
      </c>
      <c r="AU182" s="129" t="s">
        <v>147</v>
      </c>
      <c r="AV182" s="11" t="s">
        <v>147</v>
      </c>
      <c r="AW182" s="11" t="s">
        <v>31</v>
      </c>
      <c r="AX182" s="11" t="s">
        <v>75</v>
      </c>
      <c r="AY182" s="129" t="s">
        <v>140</v>
      </c>
    </row>
    <row r="183" spans="2:65" s="11" customFormat="1">
      <c r="B183" s="128"/>
      <c r="C183" s="150"/>
      <c r="D183" s="151" t="s">
        <v>166</v>
      </c>
      <c r="E183" s="152" t="s">
        <v>1</v>
      </c>
      <c r="F183" s="153" t="s">
        <v>532</v>
      </c>
      <c r="G183" s="150"/>
      <c r="H183" s="154">
        <v>0.81299999999999994</v>
      </c>
      <c r="J183" s="150"/>
      <c r="L183" s="128"/>
      <c r="M183" s="130"/>
      <c r="T183" s="131"/>
      <c r="AT183" s="129" t="s">
        <v>166</v>
      </c>
      <c r="AU183" s="129" t="s">
        <v>147</v>
      </c>
      <c r="AV183" s="11" t="s">
        <v>147</v>
      </c>
      <c r="AW183" s="11" t="s">
        <v>31</v>
      </c>
      <c r="AX183" s="11" t="s">
        <v>75</v>
      </c>
      <c r="AY183" s="129" t="s">
        <v>140</v>
      </c>
    </row>
    <row r="184" spans="2:65" s="12" customFormat="1">
      <c r="B184" s="132"/>
      <c r="C184" s="155"/>
      <c r="D184" s="151" t="s">
        <v>166</v>
      </c>
      <c r="E184" s="156" t="s">
        <v>1</v>
      </c>
      <c r="F184" s="157" t="s">
        <v>168</v>
      </c>
      <c r="G184" s="155"/>
      <c r="H184" s="158">
        <v>1.5349999999999999</v>
      </c>
      <c r="J184" s="155"/>
      <c r="L184" s="132"/>
      <c r="M184" s="134"/>
      <c r="T184" s="135"/>
      <c r="AT184" s="133" t="s">
        <v>166</v>
      </c>
      <c r="AU184" s="133" t="s">
        <v>147</v>
      </c>
      <c r="AV184" s="12" t="s">
        <v>146</v>
      </c>
      <c r="AW184" s="12" t="s">
        <v>31</v>
      </c>
      <c r="AX184" s="12" t="s">
        <v>83</v>
      </c>
      <c r="AY184" s="133" t="s">
        <v>140</v>
      </c>
    </row>
    <row r="185" spans="2:65" s="59" customFormat="1" ht="33" customHeight="1">
      <c r="B185" s="4"/>
      <c r="C185" s="145" t="s">
        <v>249</v>
      </c>
      <c r="D185" s="145" t="s">
        <v>142</v>
      </c>
      <c r="E185" s="146" t="s">
        <v>330</v>
      </c>
      <c r="F185" s="147" t="s">
        <v>331</v>
      </c>
      <c r="G185" s="148" t="s">
        <v>259</v>
      </c>
      <c r="H185" s="149">
        <v>45</v>
      </c>
      <c r="I185" s="5"/>
      <c r="J185" s="167">
        <f>ROUND(I185*H185,2)</f>
        <v>0</v>
      </c>
      <c r="K185" s="6"/>
      <c r="L185" s="4"/>
      <c r="M185" s="7" t="s">
        <v>1</v>
      </c>
      <c r="N185" s="123" t="s">
        <v>41</v>
      </c>
      <c r="P185" s="124">
        <f>O185*H185</f>
        <v>0</v>
      </c>
      <c r="Q185" s="124">
        <v>0</v>
      </c>
      <c r="R185" s="124">
        <f>Q185*H185</f>
        <v>0</v>
      </c>
      <c r="S185" s="124">
        <v>6.0000000000000001E-3</v>
      </c>
      <c r="T185" s="125">
        <f>S185*H185</f>
        <v>0.27</v>
      </c>
      <c r="AR185" s="126" t="s">
        <v>210</v>
      </c>
      <c r="AT185" s="126" t="s">
        <v>142</v>
      </c>
      <c r="AU185" s="126" t="s">
        <v>147</v>
      </c>
      <c r="AY185" s="49" t="s">
        <v>140</v>
      </c>
      <c r="BE185" s="127">
        <f>IF(N185="základná",J185,0)</f>
        <v>0</v>
      </c>
      <c r="BF185" s="127">
        <f>IF(N185="znížená",J185,0)</f>
        <v>0</v>
      </c>
      <c r="BG185" s="127">
        <f>IF(N185="zákl. prenesená",J185,0)</f>
        <v>0</v>
      </c>
      <c r="BH185" s="127">
        <f>IF(N185="zníž. prenesená",J185,0)</f>
        <v>0</v>
      </c>
      <c r="BI185" s="127">
        <f>IF(N185="nulová",J185,0)</f>
        <v>0</v>
      </c>
      <c r="BJ185" s="49" t="s">
        <v>147</v>
      </c>
      <c r="BK185" s="127">
        <f>ROUND(I185*H185,2)</f>
        <v>0</v>
      </c>
      <c r="BL185" s="49" t="s">
        <v>210</v>
      </c>
      <c r="BM185" s="126" t="s">
        <v>533</v>
      </c>
    </row>
    <row r="186" spans="2:65" s="11" customFormat="1">
      <c r="B186" s="128"/>
      <c r="C186" s="150"/>
      <c r="D186" s="151" t="s">
        <v>166</v>
      </c>
      <c r="E186" s="152" t="s">
        <v>1</v>
      </c>
      <c r="F186" s="153" t="s">
        <v>534</v>
      </c>
      <c r="G186" s="150"/>
      <c r="H186" s="154">
        <v>45</v>
      </c>
      <c r="J186" s="150"/>
      <c r="L186" s="128"/>
      <c r="M186" s="130"/>
      <c r="T186" s="131"/>
      <c r="AT186" s="129" t="s">
        <v>166</v>
      </c>
      <c r="AU186" s="129" t="s">
        <v>147</v>
      </c>
      <c r="AV186" s="11" t="s">
        <v>147</v>
      </c>
      <c r="AW186" s="11" t="s">
        <v>31</v>
      </c>
      <c r="AX186" s="11" t="s">
        <v>75</v>
      </c>
      <c r="AY186" s="129" t="s">
        <v>140</v>
      </c>
    </row>
    <row r="187" spans="2:65" s="12" customFormat="1">
      <c r="B187" s="132"/>
      <c r="C187" s="155"/>
      <c r="D187" s="151" t="s">
        <v>166</v>
      </c>
      <c r="E187" s="156" t="s">
        <v>1</v>
      </c>
      <c r="F187" s="157" t="s">
        <v>168</v>
      </c>
      <c r="G187" s="155"/>
      <c r="H187" s="158">
        <v>45</v>
      </c>
      <c r="J187" s="155"/>
      <c r="L187" s="132"/>
      <c r="M187" s="134"/>
      <c r="T187" s="135"/>
      <c r="AT187" s="133" t="s">
        <v>166</v>
      </c>
      <c r="AU187" s="133" t="s">
        <v>147</v>
      </c>
      <c r="AV187" s="12" t="s">
        <v>146</v>
      </c>
      <c r="AW187" s="12" t="s">
        <v>31</v>
      </c>
      <c r="AX187" s="12" t="s">
        <v>83</v>
      </c>
      <c r="AY187" s="133" t="s">
        <v>140</v>
      </c>
    </row>
    <row r="188" spans="2:65" s="59" customFormat="1" ht="33" customHeight="1">
      <c r="B188" s="4"/>
      <c r="C188" s="145" t="s">
        <v>256</v>
      </c>
      <c r="D188" s="145" t="s">
        <v>142</v>
      </c>
      <c r="E188" s="146" t="s">
        <v>335</v>
      </c>
      <c r="F188" s="147" t="s">
        <v>336</v>
      </c>
      <c r="G188" s="148" t="s">
        <v>96</v>
      </c>
      <c r="H188" s="149">
        <v>19.8</v>
      </c>
      <c r="I188" s="5"/>
      <c r="J188" s="167">
        <f>ROUND(I188*H188,2)</f>
        <v>0</v>
      </c>
      <c r="K188" s="6"/>
      <c r="L188" s="4"/>
      <c r="M188" s="7" t="s">
        <v>1</v>
      </c>
      <c r="N188" s="123" t="s">
        <v>41</v>
      </c>
      <c r="P188" s="124">
        <f>O188*H188</f>
        <v>0</v>
      </c>
      <c r="Q188" s="124">
        <v>0</v>
      </c>
      <c r="R188" s="124">
        <f>Q188*H188</f>
        <v>0</v>
      </c>
      <c r="S188" s="124">
        <v>1.4E-2</v>
      </c>
      <c r="T188" s="125">
        <f>S188*H188</f>
        <v>0.2772</v>
      </c>
      <c r="AR188" s="126" t="s">
        <v>210</v>
      </c>
      <c r="AT188" s="126" t="s">
        <v>142</v>
      </c>
      <c r="AU188" s="126" t="s">
        <v>147</v>
      </c>
      <c r="AY188" s="49" t="s">
        <v>140</v>
      </c>
      <c r="BE188" s="127">
        <f>IF(N188="základná",J188,0)</f>
        <v>0</v>
      </c>
      <c r="BF188" s="127">
        <f>IF(N188="znížená",J188,0)</f>
        <v>0</v>
      </c>
      <c r="BG188" s="127">
        <f>IF(N188="zákl. prenesená",J188,0)</f>
        <v>0</v>
      </c>
      <c r="BH188" s="127">
        <f>IF(N188="zníž. prenesená",J188,0)</f>
        <v>0</v>
      </c>
      <c r="BI188" s="127">
        <f>IF(N188="nulová",J188,0)</f>
        <v>0</v>
      </c>
      <c r="BJ188" s="49" t="s">
        <v>147</v>
      </c>
      <c r="BK188" s="127">
        <f>ROUND(I188*H188,2)</f>
        <v>0</v>
      </c>
      <c r="BL188" s="49" t="s">
        <v>210</v>
      </c>
      <c r="BM188" s="126" t="s">
        <v>535</v>
      </c>
    </row>
    <row r="189" spans="2:65" s="11" customFormat="1">
      <c r="B189" s="128"/>
      <c r="C189" s="150"/>
      <c r="D189" s="151" t="s">
        <v>166</v>
      </c>
      <c r="E189" s="152" t="s">
        <v>1</v>
      </c>
      <c r="F189" s="153" t="s">
        <v>536</v>
      </c>
      <c r="G189" s="150"/>
      <c r="H189" s="154">
        <v>19.8</v>
      </c>
      <c r="J189" s="150"/>
      <c r="L189" s="128"/>
      <c r="M189" s="130"/>
      <c r="T189" s="131"/>
      <c r="AT189" s="129" t="s">
        <v>166</v>
      </c>
      <c r="AU189" s="129" t="s">
        <v>147</v>
      </c>
      <c r="AV189" s="11" t="s">
        <v>147</v>
      </c>
      <c r="AW189" s="11" t="s">
        <v>31</v>
      </c>
      <c r="AX189" s="11" t="s">
        <v>75</v>
      </c>
      <c r="AY189" s="129" t="s">
        <v>140</v>
      </c>
    </row>
    <row r="190" spans="2:65" s="12" customFormat="1">
      <c r="B190" s="132"/>
      <c r="C190" s="155"/>
      <c r="D190" s="151" t="s">
        <v>166</v>
      </c>
      <c r="E190" s="156" t="s">
        <v>1</v>
      </c>
      <c r="F190" s="157" t="s">
        <v>168</v>
      </c>
      <c r="G190" s="155"/>
      <c r="H190" s="158">
        <v>19.8</v>
      </c>
      <c r="J190" s="155"/>
      <c r="L190" s="132"/>
      <c r="M190" s="134"/>
      <c r="T190" s="135"/>
      <c r="AT190" s="133" t="s">
        <v>166</v>
      </c>
      <c r="AU190" s="133" t="s">
        <v>147</v>
      </c>
      <c r="AV190" s="12" t="s">
        <v>146</v>
      </c>
      <c r="AW190" s="12" t="s">
        <v>31</v>
      </c>
      <c r="AX190" s="12" t="s">
        <v>83</v>
      </c>
      <c r="AY190" s="133" t="s">
        <v>140</v>
      </c>
    </row>
    <row r="191" spans="2:65" s="59" customFormat="1" ht="24.2" customHeight="1">
      <c r="B191" s="4"/>
      <c r="C191" s="145" t="s">
        <v>262</v>
      </c>
      <c r="D191" s="145" t="s">
        <v>142</v>
      </c>
      <c r="E191" s="146" t="s">
        <v>340</v>
      </c>
      <c r="F191" s="147" t="s">
        <v>341</v>
      </c>
      <c r="G191" s="148" t="s">
        <v>252</v>
      </c>
      <c r="H191" s="13"/>
      <c r="I191" s="5"/>
      <c r="J191" s="167">
        <f>ROUND(I191*H191,2)</f>
        <v>0</v>
      </c>
      <c r="K191" s="6"/>
      <c r="L191" s="4"/>
      <c r="M191" s="7" t="s">
        <v>1</v>
      </c>
      <c r="N191" s="123" t="s">
        <v>41</v>
      </c>
      <c r="P191" s="124">
        <f>O191*H191</f>
        <v>0</v>
      </c>
      <c r="Q191" s="124">
        <v>0</v>
      </c>
      <c r="R191" s="124">
        <f>Q191*H191</f>
        <v>0</v>
      </c>
      <c r="S191" s="124">
        <v>0</v>
      </c>
      <c r="T191" s="125">
        <f>S191*H191</f>
        <v>0</v>
      </c>
      <c r="AR191" s="126" t="s">
        <v>210</v>
      </c>
      <c r="AT191" s="126" t="s">
        <v>142</v>
      </c>
      <c r="AU191" s="126" t="s">
        <v>147</v>
      </c>
      <c r="AY191" s="49" t="s">
        <v>140</v>
      </c>
      <c r="BE191" s="127">
        <f>IF(N191="základná",J191,0)</f>
        <v>0</v>
      </c>
      <c r="BF191" s="127">
        <f>IF(N191="znížená",J191,0)</f>
        <v>0</v>
      </c>
      <c r="BG191" s="127">
        <f>IF(N191="zákl. prenesená",J191,0)</f>
        <v>0</v>
      </c>
      <c r="BH191" s="127">
        <f>IF(N191="zníž. prenesená",J191,0)</f>
        <v>0</v>
      </c>
      <c r="BI191" s="127">
        <f>IF(N191="nulová",J191,0)</f>
        <v>0</v>
      </c>
      <c r="BJ191" s="49" t="s">
        <v>147</v>
      </c>
      <c r="BK191" s="127">
        <f>ROUND(I191*H191,2)</f>
        <v>0</v>
      </c>
      <c r="BL191" s="49" t="s">
        <v>210</v>
      </c>
      <c r="BM191" s="126" t="s">
        <v>537</v>
      </c>
    </row>
    <row r="192" spans="2:65" s="3" customFormat="1" ht="22.9" customHeight="1">
      <c r="B192" s="116"/>
      <c r="C192" s="141"/>
      <c r="D192" s="142" t="s">
        <v>74</v>
      </c>
      <c r="E192" s="144" t="s">
        <v>343</v>
      </c>
      <c r="F192" s="144" t="s">
        <v>344</v>
      </c>
      <c r="G192" s="141"/>
      <c r="H192" s="141"/>
      <c r="J192" s="166">
        <f>BK192</f>
        <v>0</v>
      </c>
      <c r="L192" s="116"/>
      <c r="M192" s="118"/>
      <c r="P192" s="119">
        <f>SUM(P193:P247)</f>
        <v>0</v>
      </c>
      <c r="R192" s="119">
        <f>SUM(R193:R247)</f>
        <v>0.36135232499999997</v>
      </c>
      <c r="T192" s="120">
        <f>SUM(T193:T247)</f>
        <v>0.23479519999999998</v>
      </c>
      <c r="AR192" s="117" t="s">
        <v>147</v>
      </c>
      <c r="AT192" s="121" t="s">
        <v>74</v>
      </c>
      <c r="AU192" s="121" t="s">
        <v>83</v>
      </c>
      <c r="AY192" s="117" t="s">
        <v>140</v>
      </c>
      <c r="BK192" s="122">
        <f>SUM(BK193:BK247)</f>
        <v>0</v>
      </c>
    </row>
    <row r="193" spans="2:65" s="59" customFormat="1" ht="24.2" customHeight="1">
      <c r="B193" s="4"/>
      <c r="C193" s="145" t="s">
        <v>267</v>
      </c>
      <c r="D193" s="145" t="s">
        <v>142</v>
      </c>
      <c r="E193" s="146" t="s">
        <v>538</v>
      </c>
      <c r="F193" s="147" t="s">
        <v>539</v>
      </c>
      <c r="G193" s="148" t="s">
        <v>259</v>
      </c>
      <c r="H193" s="149">
        <v>9.6</v>
      </c>
      <c r="I193" s="5"/>
      <c r="J193" s="167">
        <f>ROUND(I193*H193,2)</f>
        <v>0</v>
      </c>
      <c r="K193" s="6"/>
      <c r="L193" s="4"/>
      <c r="M193" s="7" t="s">
        <v>1</v>
      </c>
      <c r="N193" s="123" t="s">
        <v>41</v>
      </c>
      <c r="P193" s="124">
        <f>O193*H193</f>
        <v>0</v>
      </c>
      <c r="Q193" s="124">
        <v>3.2000000000000003E-4</v>
      </c>
      <c r="R193" s="124">
        <f>Q193*H193</f>
        <v>3.0720000000000001E-3</v>
      </c>
      <c r="S193" s="124">
        <v>0</v>
      </c>
      <c r="T193" s="125">
        <f>S193*H193</f>
        <v>0</v>
      </c>
      <c r="AR193" s="126" t="s">
        <v>210</v>
      </c>
      <c r="AT193" s="126" t="s">
        <v>142</v>
      </c>
      <c r="AU193" s="126" t="s">
        <v>147</v>
      </c>
      <c r="AY193" s="49" t="s">
        <v>140</v>
      </c>
      <c r="BE193" s="127">
        <f>IF(N193="základná",J193,0)</f>
        <v>0</v>
      </c>
      <c r="BF193" s="127">
        <f>IF(N193="znížená",J193,0)</f>
        <v>0</v>
      </c>
      <c r="BG193" s="127">
        <f>IF(N193="zákl. prenesená",J193,0)</f>
        <v>0</v>
      </c>
      <c r="BH193" s="127">
        <f>IF(N193="zníž. prenesená",J193,0)</f>
        <v>0</v>
      </c>
      <c r="BI193" s="127">
        <f>IF(N193="nulová",J193,0)</f>
        <v>0</v>
      </c>
      <c r="BJ193" s="49" t="s">
        <v>147</v>
      </c>
      <c r="BK193" s="127">
        <f>ROUND(I193*H193,2)</f>
        <v>0</v>
      </c>
      <c r="BL193" s="49" t="s">
        <v>210</v>
      </c>
      <c r="BM193" s="126" t="s">
        <v>540</v>
      </c>
    </row>
    <row r="194" spans="2:65" s="11" customFormat="1">
      <c r="B194" s="128"/>
      <c r="C194" s="150"/>
      <c r="D194" s="151" t="s">
        <v>166</v>
      </c>
      <c r="E194" s="152" t="s">
        <v>1</v>
      </c>
      <c r="F194" s="153" t="s">
        <v>541</v>
      </c>
      <c r="G194" s="150"/>
      <c r="H194" s="154">
        <v>9.6</v>
      </c>
      <c r="J194" s="150"/>
      <c r="L194" s="128"/>
      <c r="M194" s="130"/>
      <c r="T194" s="131"/>
      <c r="AT194" s="129" t="s">
        <v>166</v>
      </c>
      <c r="AU194" s="129" t="s">
        <v>147</v>
      </c>
      <c r="AV194" s="11" t="s">
        <v>147</v>
      </c>
      <c r="AW194" s="11" t="s">
        <v>31</v>
      </c>
      <c r="AX194" s="11" t="s">
        <v>75</v>
      </c>
      <c r="AY194" s="129" t="s">
        <v>140</v>
      </c>
    </row>
    <row r="195" spans="2:65" s="12" customFormat="1">
      <c r="B195" s="132"/>
      <c r="C195" s="155"/>
      <c r="D195" s="151" t="s">
        <v>166</v>
      </c>
      <c r="E195" s="156" t="s">
        <v>1</v>
      </c>
      <c r="F195" s="157" t="s">
        <v>168</v>
      </c>
      <c r="G195" s="155"/>
      <c r="H195" s="158">
        <v>9.6</v>
      </c>
      <c r="J195" s="155"/>
      <c r="L195" s="132"/>
      <c r="M195" s="134"/>
      <c r="T195" s="135"/>
      <c r="AT195" s="133" t="s">
        <v>166</v>
      </c>
      <c r="AU195" s="133" t="s">
        <v>147</v>
      </c>
      <c r="AV195" s="12" t="s">
        <v>146</v>
      </c>
      <c r="AW195" s="12" t="s">
        <v>31</v>
      </c>
      <c r="AX195" s="12" t="s">
        <v>83</v>
      </c>
      <c r="AY195" s="133" t="s">
        <v>140</v>
      </c>
    </row>
    <row r="196" spans="2:65" s="59" customFormat="1" ht="24.2" customHeight="1">
      <c r="B196" s="4"/>
      <c r="C196" s="145" t="s">
        <v>274</v>
      </c>
      <c r="D196" s="145" t="s">
        <v>142</v>
      </c>
      <c r="E196" s="146" t="s">
        <v>350</v>
      </c>
      <c r="F196" s="147" t="s">
        <v>351</v>
      </c>
      <c r="G196" s="148" t="s">
        <v>259</v>
      </c>
      <c r="H196" s="149">
        <v>5.7</v>
      </c>
      <c r="I196" s="5"/>
      <c r="J196" s="167">
        <f>ROUND(I196*H196,2)</f>
        <v>0</v>
      </c>
      <c r="K196" s="6"/>
      <c r="L196" s="4"/>
      <c r="M196" s="7" t="s">
        <v>1</v>
      </c>
      <c r="N196" s="123" t="s">
        <v>41</v>
      </c>
      <c r="P196" s="124">
        <f>O196*H196</f>
        <v>0</v>
      </c>
      <c r="Q196" s="124">
        <v>3.2000000000000003E-4</v>
      </c>
      <c r="R196" s="124">
        <f>Q196*H196</f>
        <v>1.8240000000000001E-3</v>
      </c>
      <c r="S196" s="124">
        <v>0</v>
      </c>
      <c r="T196" s="125">
        <f>S196*H196</f>
        <v>0</v>
      </c>
      <c r="AR196" s="126" t="s">
        <v>210</v>
      </c>
      <c r="AT196" s="126" t="s">
        <v>142</v>
      </c>
      <c r="AU196" s="126" t="s">
        <v>147</v>
      </c>
      <c r="AY196" s="49" t="s">
        <v>140</v>
      </c>
      <c r="BE196" s="127">
        <f>IF(N196="základná",J196,0)</f>
        <v>0</v>
      </c>
      <c r="BF196" s="127">
        <f>IF(N196="znížená",J196,0)</f>
        <v>0</v>
      </c>
      <c r="BG196" s="127">
        <f>IF(N196="zákl. prenesená",J196,0)</f>
        <v>0</v>
      </c>
      <c r="BH196" s="127">
        <f>IF(N196="zníž. prenesená",J196,0)</f>
        <v>0</v>
      </c>
      <c r="BI196" s="127">
        <f>IF(N196="nulová",J196,0)</f>
        <v>0</v>
      </c>
      <c r="BJ196" s="49" t="s">
        <v>147</v>
      </c>
      <c r="BK196" s="127">
        <f>ROUND(I196*H196,2)</f>
        <v>0</v>
      </c>
      <c r="BL196" s="49" t="s">
        <v>210</v>
      </c>
      <c r="BM196" s="126" t="s">
        <v>542</v>
      </c>
    </row>
    <row r="197" spans="2:65" s="11" customFormat="1">
      <c r="B197" s="128"/>
      <c r="C197" s="150"/>
      <c r="D197" s="151" t="s">
        <v>166</v>
      </c>
      <c r="E197" s="152" t="s">
        <v>1</v>
      </c>
      <c r="F197" s="153" t="s">
        <v>543</v>
      </c>
      <c r="G197" s="150"/>
      <c r="H197" s="154">
        <v>5.7</v>
      </c>
      <c r="J197" s="150"/>
      <c r="L197" s="128"/>
      <c r="M197" s="130"/>
      <c r="T197" s="131"/>
      <c r="AT197" s="129" t="s">
        <v>166</v>
      </c>
      <c r="AU197" s="129" t="s">
        <v>147</v>
      </c>
      <c r="AV197" s="11" t="s">
        <v>147</v>
      </c>
      <c r="AW197" s="11" t="s">
        <v>31</v>
      </c>
      <c r="AX197" s="11" t="s">
        <v>75</v>
      </c>
      <c r="AY197" s="129" t="s">
        <v>140</v>
      </c>
    </row>
    <row r="198" spans="2:65" s="12" customFormat="1">
      <c r="B198" s="132"/>
      <c r="C198" s="155"/>
      <c r="D198" s="151" t="s">
        <v>166</v>
      </c>
      <c r="E198" s="156" t="s">
        <v>1</v>
      </c>
      <c r="F198" s="157" t="s">
        <v>168</v>
      </c>
      <c r="G198" s="155"/>
      <c r="H198" s="158">
        <v>5.7</v>
      </c>
      <c r="J198" s="155"/>
      <c r="L198" s="132"/>
      <c r="M198" s="134"/>
      <c r="T198" s="135"/>
      <c r="AT198" s="133" t="s">
        <v>166</v>
      </c>
      <c r="AU198" s="133" t="s">
        <v>147</v>
      </c>
      <c r="AV198" s="12" t="s">
        <v>146</v>
      </c>
      <c r="AW198" s="12" t="s">
        <v>31</v>
      </c>
      <c r="AX198" s="12" t="s">
        <v>83</v>
      </c>
      <c r="AY198" s="133" t="s">
        <v>140</v>
      </c>
    </row>
    <row r="199" spans="2:65" s="59" customFormat="1" ht="21.75" customHeight="1">
      <c r="B199" s="4"/>
      <c r="C199" s="145" t="s">
        <v>279</v>
      </c>
      <c r="D199" s="145" t="s">
        <v>142</v>
      </c>
      <c r="E199" s="146" t="s">
        <v>370</v>
      </c>
      <c r="F199" s="147" t="s">
        <v>371</v>
      </c>
      <c r="G199" s="148" t="s">
        <v>259</v>
      </c>
      <c r="H199" s="149">
        <v>5.7</v>
      </c>
      <c r="I199" s="5"/>
      <c r="J199" s="167">
        <f>ROUND(I199*H199,2)</f>
        <v>0</v>
      </c>
      <c r="K199" s="6"/>
      <c r="L199" s="4"/>
      <c r="M199" s="7" t="s">
        <v>1</v>
      </c>
      <c r="N199" s="123" t="s">
        <v>41</v>
      </c>
      <c r="P199" s="124">
        <f>O199*H199</f>
        <v>0</v>
      </c>
      <c r="Q199" s="124">
        <v>4.0000000000000002E-4</v>
      </c>
      <c r="R199" s="124">
        <f>Q199*H199</f>
        <v>2.2800000000000003E-3</v>
      </c>
      <c r="S199" s="124">
        <v>0</v>
      </c>
      <c r="T199" s="125">
        <f>S199*H199</f>
        <v>0</v>
      </c>
      <c r="AR199" s="126" t="s">
        <v>210</v>
      </c>
      <c r="AT199" s="126" t="s">
        <v>142</v>
      </c>
      <c r="AU199" s="126" t="s">
        <v>147</v>
      </c>
      <c r="AY199" s="49" t="s">
        <v>140</v>
      </c>
      <c r="BE199" s="127">
        <f>IF(N199="základná",J199,0)</f>
        <v>0</v>
      </c>
      <c r="BF199" s="127">
        <f>IF(N199="znížená",J199,0)</f>
        <v>0</v>
      </c>
      <c r="BG199" s="127">
        <f>IF(N199="zákl. prenesená",J199,0)</f>
        <v>0</v>
      </c>
      <c r="BH199" s="127">
        <f>IF(N199="zníž. prenesená",J199,0)</f>
        <v>0</v>
      </c>
      <c r="BI199" s="127">
        <f>IF(N199="nulová",J199,0)</f>
        <v>0</v>
      </c>
      <c r="BJ199" s="49" t="s">
        <v>147</v>
      </c>
      <c r="BK199" s="127">
        <f>ROUND(I199*H199,2)</f>
        <v>0</v>
      </c>
      <c r="BL199" s="49" t="s">
        <v>210</v>
      </c>
      <c r="BM199" s="126" t="s">
        <v>544</v>
      </c>
    </row>
    <row r="200" spans="2:65" s="11" customFormat="1">
      <c r="B200" s="128"/>
      <c r="C200" s="150"/>
      <c r="D200" s="151" t="s">
        <v>166</v>
      </c>
      <c r="E200" s="152" t="s">
        <v>1</v>
      </c>
      <c r="F200" s="153" t="s">
        <v>543</v>
      </c>
      <c r="G200" s="150"/>
      <c r="H200" s="154">
        <v>5.7</v>
      </c>
      <c r="J200" s="150"/>
      <c r="L200" s="128"/>
      <c r="M200" s="130"/>
      <c r="T200" s="131"/>
      <c r="AT200" s="129" t="s">
        <v>166</v>
      </c>
      <c r="AU200" s="129" t="s">
        <v>147</v>
      </c>
      <c r="AV200" s="11" t="s">
        <v>147</v>
      </c>
      <c r="AW200" s="11" t="s">
        <v>31</v>
      </c>
      <c r="AX200" s="11" t="s">
        <v>75</v>
      </c>
      <c r="AY200" s="129" t="s">
        <v>140</v>
      </c>
    </row>
    <row r="201" spans="2:65" s="12" customFormat="1">
      <c r="B201" s="132"/>
      <c r="C201" s="155"/>
      <c r="D201" s="151" t="s">
        <v>166</v>
      </c>
      <c r="E201" s="156" t="s">
        <v>1</v>
      </c>
      <c r="F201" s="157" t="s">
        <v>168</v>
      </c>
      <c r="G201" s="155"/>
      <c r="H201" s="158">
        <v>5.7</v>
      </c>
      <c r="J201" s="155"/>
      <c r="L201" s="132"/>
      <c r="M201" s="134"/>
      <c r="T201" s="135"/>
      <c r="AT201" s="133" t="s">
        <v>166</v>
      </c>
      <c r="AU201" s="133" t="s">
        <v>147</v>
      </c>
      <c r="AV201" s="12" t="s">
        <v>146</v>
      </c>
      <c r="AW201" s="12" t="s">
        <v>31</v>
      </c>
      <c r="AX201" s="12" t="s">
        <v>83</v>
      </c>
      <c r="AY201" s="133" t="s">
        <v>140</v>
      </c>
    </row>
    <row r="202" spans="2:65" s="59" customFormat="1" ht="33" customHeight="1">
      <c r="B202" s="4"/>
      <c r="C202" s="145" t="s">
        <v>284</v>
      </c>
      <c r="D202" s="145" t="s">
        <v>142</v>
      </c>
      <c r="E202" s="146" t="s">
        <v>374</v>
      </c>
      <c r="F202" s="147" t="s">
        <v>375</v>
      </c>
      <c r="G202" s="148" t="s">
        <v>96</v>
      </c>
      <c r="H202" s="149">
        <v>27.36</v>
      </c>
      <c r="I202" s="5"/>
      <c r="J202" s="167">
        <f>ROUND(I202*H202,2)</f>
        <v>0</v>
      </c>
      <c r="K202" s="6"/>
      <c r="L202" s="4"/>
      <c r="M202" s="7" t="s">
        <v>1</v>
      </c>
      <c r="N202" s="123" t="s">
        <v>41</v>
      </c>
      <c r="P202" s="124">
        <f>O202*H202</f>
        <v>0</v>
      </c>
      <c r="Q202" s="124">
        <v>5.9699999999999996E-3</v>
      </c>
      <c r="R202" s="124">
        <f>Q202*H202</f>
        <v>0.16333919999999999</v>
      </c>
      <c r="S202" s="124">
        <v>0</v>
      </c>
      <c r="T202" s="125">
        <f>S202*H202</f>
        <v>0</v>
      </c>
      <c r="AR202" s="126" t="s">
        <v>210</v>
      </c>
      <c r="AT202" s="126" t="s">
        <v>142</v>
      </c>
      <c r="AU202" s="126" t="s">
        <v>147</v>
      </c>
      <c r="AY202" s="49" t="s">
        <v>140</v>
      </c>
      <c r="BE202" s="127">
        <f>IF(N202="základná",J202,0)</f>
        <v>0</v>
      </c>
      <c r="BF202" s="127">
        <f>IF(N202="znížená",J202,0)</f>
        <v>0</v>
      </c>
      <c r="BG202" s="127">
        <f>IF(N202="zákl. prenesená",J202,0)</f>
        <v>0</v>
      </c>
      <c r="BH202" s="127">
        <f>IF(N202="zníž. prenesená",J202,0)</f>
        <v>0</v>
      </c>
      <c r="BI202" s="127">
        <f>IF(N202="nulová",J202,0)</f>
        <v>0</v>
      </c>
      <c r="BJ202" s="49" t="s">
        <v>147</v>
      </c>
      <c r="BK202" s="127">
        <f>ROUND(I202*H202,2)</f>
        <v>0</v>
      </c>
      <c r="BL202" s="49" t="s">
        <v>210</v>
      </c>
      <c r="BM202" s="126" t="s">
        <v>545</v>
      </c>
    </row>
    <row r="203" spans="2:65" s="11" customFormat="1">
      <c r="B203" s="128"/>
      <c r="C203" s="150"/>
      <c r="D203" s="151" t="s">
        <v>166</v>
      </c>
      <c r="E203" s="152" t="s">
        <v>1</v>
      </c>
      <c r="F203" s="153" t="s">
        <v>496</v>
      </c>
      <c r="G203" s="150"/>
      <c r="H203" s="154">
        <v>27.36</v>
      </c>
      <c r="J203" s="150"/>
      <c r="L203" s="128"/>
      <c r="M203" s="130"/>
      <c r="T203" s="131"/>
      <c r="AT203" s="129" t="s">
        <v>166</v>
      </c>
      <c r="AU203" s="129" t="s">
        <v>147</v>
      </c>
      <c r="AV203" s="11" t="s">
        <v>147</v>
      </c>
      <c r="AW203" s="11" t="s">
        <v>31</v>
      </c>
      <c r="AX203" s="11" t="s">
        <v>75</v>
      </c>
      <c r="AY203" s="129" t="s">
        <v>140</v>
      </c>
    </row>
    <row r="204" spans="2:65" s="12" customFormat="1">
      <c r="B204" s="132"/>
      <c r="C204" s="155"/>
      <c r="D204" s="151" t="s">
        <v>166</v>
      </c>
      <c r="E204" s="156" t="s">
        <v>1</v>
      </c>
      <c r="F204" s="157" t="s">
        <v>168</v>
      </c>
      <c r="G204" s="155"/>
      <c r="H204" s="158">
        <v>27.36</v>
      </c>
      <c r="J204" s="155"/>
      <c r="L204" s="132"/>
      <c r="M204" s="134"/>
      <c r="T204" s="135"/>
      <c r="AT204" s="133" t="s">
        <v>166</v>
      </c>
      <c r="AU204" s="133" t="s">
        <v>147</v>
      </c>
      <c r="AV204" s="12" t="s">
        <v>146</v>
      </c>
      <c r="AW204" s="12" t="s">
        <v>31</v>
      </c>
      <c r="AX204" s="12" t="s">
        <v>83</v>
      </c>
      <c r="AY204" s="133" t="s">
        <v>140</v>
      </c>
    </row>
    <row r="205" spans="2:65" s="59" customFormat="1" ht="24.2" customHeight="1">
      <c r="B205" s="4"/>
      <c r="C205" s="145" t="s">
        <v>289</v>
      </c>
      <c r="D205" s="145" t="s">
        <v>142</v>
      </c>
      <c r="E205" s="146" t="s">
        <v>378</v>
      </c>
      <c r="F205" s="147" t="s">
        <v>379</v>
      </c>
      <c r="G205" s="148" t="s">
        <v>259</v>
      </c>
      <c r="H205" s="149">
        <v>5.7</v>
      </c>
      <c r="I205" s="5"/>
      <c r="J205" s="167">
        <f>ROUND(I205*H205,2)</f>
        <v>0</v>
      </c>
      <c r="K205" s="6"/>
      <c r="L205" s="4"/>
      <c r="M205" s="7" t="s">
        <v>1</v>
      </c>
      <c r="N205" s="123" t="s">
        <v>41</v>
      </c>
      <c r="P205" s="124">
        <f>O205*H205</f>
        <v>0</v>
      </c>
      <c r="Q205" s="124">
        <v>4.0000000000000002E-4</v>
      </c>
      <c r="R205" s="124">
        <f>Q205*H205</f>
        <v>2.2800000000000003E-3</v>
      </c>
      <c r="S205" s="124">
        <v>0</v>
      </c>
      <c r="T205" s="125">
        <f>S205*H205</f>
        <v>0</v>
      </c>
      <c r="AR205" s="126" t="s">
        <v>210</v>
      </c>
      <c r="AT205" s="126" t="s">
        <v>142</v>
      </c>
      <c r="AU205" s="126" t="s">
        <v>147</v>
      </c>
      <c r="AY205" s="49" t="s">
        <v>140</v>
      </c>
      <c r="BE205" s="127">
        <f>IF(N205="základná",J205,0)</f>
        <v>0</v>
      </c>
      <c r="BF205" s="127">
        <f>IF(N205="znížená",J205,0)</f>
        <v>0</v>
      </c>
      <c r="BG205" s="127">
        <f>IF(N205="zákl. prenesená",J205,0)</f>
        <v>0</v>
      </c>
      <c r="BH205" s="127">
        <f>IF(N205="zníž. prenesená",J205,0)</f>
        <v>0</v>
      </c>
      <c r="BI205" s="127">
        <f>IF(N205="nulová",J205,0)</f>
        <v>0</v>
      </c>
      <c r="BJ205" s="49" t="s">
        <v>147</v>
      </c>
      <c r="BK205" s="127">
        <f>ROUND(I205*H205,2)</f>
        <v>0</v>
      </c>
      <c r="BL205" s="49" t="s">
        <v>210</v>
      </c>
      <c r="BM205" s="126" t="s">
        <v>546</v>
      </c>
    </row>
    <row r="206" spans="2:65" s="11" customFormat="1">
      <c r="B206" s="128"/>
      <c r="C206" s="150"/>
      <c r="D206" s="151" t="s">
        <v>166</v>
      </c>
      <c r="E206" s="152" t="s">
        <v>1</v>
      </c>
      <c r="F206" s="153" t="s">
        <v>543</v>
      </c>
      <c r="G206" s="150"/>
      <c r="H206" s="154">
        <v>5.7</v>
      </c>
      <c r="J206" s="150"/>
      <c r="L206" s="128"/>
      <c r="M206" s="130"/>
      <c r="T206" s="131"/>
      <c r="AT206" s="129" t="s">
        <v>166</v>
      </c>
      <c r="AU206" s="129" t="s">
        <v>147</v>
      </c>
      <c r="AV206" s="11" t="s">
        <v>147</v>
      </c>
      <c r="AW206" s="11" t="s">
        <v>31</v>
      </c>
      <c r="AX206" s="11" t="s">
        <v>75</v>
      </c>
      <c r="AY206" s="129" t="s">
        <v>140</v>
      </c>
    </row>
    <row r="207" spans="2:65" s="12" customFormat="1">
      <c r="B207" s="132"/>
      <c r="C207" s="155"/>
      <c r="D207" s="151" t="s">
        <v>166</v>
      </c>
      <c r="E207" s="156" t="s">
        <v>1</v>
      </c>
      <c r="F207" s="157" t="s">
        <v>168</v>
      </c>
      <c r="G207" s="155"/>
      <c r="H207" s="158">
        <v>5.7</v>
      </c>
      <c r="J207" s="155"/>
      <c r="L207" s="132"/>
      <c r="M207" s="134"/>
      <c r="T207" s="135"/>
      <c r="AT207" s="133" t="s">
        <v>166</v>
      </c>
      <c r="AU207" s="133" t="s">
        <v>147</v>
      </c>
      <c r="AV207" s="12" t="s">
        <v>146</v>
      </c>
      <c r="AW207" s="12" t="s">
        <v>31</v>
      </c>
      <c r="AX207" s="12" t="s">
        <v>83</v>
      </c>
      <c r="AY207" s="133" t="s">
        <v>140</v>
      </c>
    </row>
    <row r="208" spans="2:65" s="59" customFormat="1" ht="37.9" customHeight="1">
      <c r="B208" s="4"/>
      <c r="C208" s="145" t="s">
        <v>270</v>
      </c>
      <c r="D208" s="145" t="s">
        <v>142</v>
      </c>
      <c r="E208" s="146" t="s">
        <v>382</v>
      </c>
      <c r="F208" s="147" t="s">
        <v>383</v>
      </c>
      <c r="G208" s="148" t="s">
        <v>259</v>
      </c>
      <c r="H208" s="149">
        <v>15.3</v>
      </c>
      <c r="I208" s="5"/>
      <c r="J208" s="167">
        <f>ROUND(I208*H208,2)</f>
        <v>0</v>
      </c>
      <c r="K208" s="6"/>
      <c r="L208" s="4"/>
      <c r="M208" s="7" t="s">
        <v>1</v>
      </c>
      <c r="N208" s="123" t="s">
        <v>41</v>
      </c>
      <c r="P208" s="124">
        <f>O208*H208</f>
        <v>0</v>
      </c>
      <c r="Q208" s="124">
        <v>4.1700000000000001E-3</v>
      </c>
      <c r="R208" s="124">
        <f>Q208*H208</f>
        <v>6.380100000000001E-2</v>
      </c>
      <c r="S208" s="124">
        <v>0</v>
      </c>
      <c r="T208" s="125">
        <f>S208*H208</f>
        <v>0</v>
      </c>
      <c r="AR208" s="126" t="s">
        <v>210</v>
      </c>
      <c r="AT208" s="126" t="s">
        <v>142</v>
      </c>
      <c r="AU208" s="126" t="s">
        <v>147</v>
      </c>
      <c r="AY208" s="49" t="s">
        <v>140</v>
      </c>
      <c r="BE208" s="127">
        <f>IF(N208="základná",J208,0)</f>
        <v>0</v>
      </c>
      <c r="BF208" s="127">
        <f>IF(N208="znížená",J208,0)</f>
        <v>0</v>
      </c>
      <c r="BG208" s="127">
        <f>IF(N208="zákl. prenesená",J208,0)</f>
        <v>0</v>
      </c>
      <c r="BH208" s="127">
        <f>IF(N208="zníž. prenesená",J208,0)</f>
        <v>0</v>
      </c>
      <c r="BI208" s="127">
        <f>IF(N208="nulová",J208,0)</f>
        <v>0</v>
      </c>
      <c r="BJ208" s="49" t="s">
        <v>147</v>
      </c>
      <c r="BK208" s="127">
        <f>ROUND(I208*H208,2)</f>
        <v>0</v>
      </c>
      <c r="BL208" s="49" t="s">
        <v>210</v>
      </c>
      <c r="BM208" s="126" t="s">
        <v>547</v>
      </c>
    </row>
    <row r="209" spans="2:65" s="11" customFormat="1">
      <c r="B209" s="128"/>
      <c r="C209" s="150"/>
      <c r="D209" s="151" t="s">
        <v>166</v>
      </c>
      <c r="E209" s="152" t="s">
        <v>1</v>
      </c>
      <c r="F209" s="153" t="s">
        <v>548</v>
      </c>
      <c r="G209" s="150"/>
      <c r="H209" s="154">
        <v>15.3</v>
      </c>
      <c r="J209" s="150"/>
      <c r="L209" s="128"/>
      <c r="M209" s="130"/>
      <c r="T209" s="131"/>
      <c r="AT209" s="129" t="s">
        <v>166</v>
      </c>
      <c r="AU209" s="129" t="s">
        <v>147</v>
      </c>
      <c r="AV209" s="11" t="s">
        <v>147</v>
      </c>
      <c r="AW209" s="11" t="s">
        <v>31</v>
      </c>
      <c r="AX209" s="11" t="s">
        <v>75</v>
      </c>
      <c r="AY209" s="129" t="s">
        <v>140</v>
      </c>
    </row>
    <row r="210" spans="2:65" s="12" customFormat="1">
      <c r="B210" s="132"/>
      <c r="C210" s="155"/>
      <c r="D210" s="151" t="s">
        <v>166</v>
      </c>
      <c r="E210" s="156" t="s">
        <v>1</v>
      </c>
      <c r="F210" s="157" t="s">
        <v>168</v>
      </c>
      <c r="G210" s="155"/>
      <c r="H210" s="158">
        <v>15.3</v>
      </c>
      <c r="J210" s="155"/>
      <c r="L210" s="132"/>
      <c r="M210" s="134"/>
      <c r="T210" s="135"/>
      <c r="AT210" s="133" t="s">
        <v>166</v>
      </c>
      <c r="AU210" s="133" t="s">
        <v>147</v>
      </c>
      <c r="AV210" s="12" t="s">
        <v>146</v>
      </c>
      <c r="AW210" s="12" t="s">
        <v>31</v>
      </c>
      <c r="AX210" s="12" t="s">
        <v>83</v>
      </c>
      <c r="AY210" s="133" t="s">
        <v>140</v>
      </c>
    </row>
    <row r="211" spans="2:65" s="59" customFormat="1" ht="37.9" customHeight="1">
      <c r="B211" s="4"/>
      <c r="C211" s="145" t="s">
        <v>298</v>
      </c>
      <c r="D211" s="145" t="s">
        <v>142</v>
      </c>
      <c r="E211" s="146" t="s">
        <v>387</v>
      </c>
      <c r="F211" s="147" t="s">
        <v>388</v>
      </c>
      <c r="G211" s="148" t="s">
        <v>259</v>
      </c>
      <c r="H211" s="149">
        <v>15.3</v>
      </c>
      <c r="I211" s="5"/>
      <c r="J211" s="167">
        <f>ROUND(I211*H211,2)</f>
        <v>0</v>
      </c>
      <c r="K211" s="6"/>
      <c r="L211" s="4"/>
      <c r="M211" s="7" t="s">
        <v>1</v>
      </c>
      <c r="N211" s="123" t="s">
        <v>41</v>
      </c>
      <c r="P211" s="124">
        <f>O211*H211</f>
        <v>0</v>
      </c>
      <c r="Q211" s="124">
        <v>5.4999999999999997E-3</v>
      </c>
      <c r="R211" s="124">
        <f>Q211*H211</f>
        <v>8.4150000000000003E-2</v>
      </c>
      <c r="S211" s="124">
        <v>0</v>
      </c>
      <c r="T211" s="125">
        <f>S211*H211</f>
        <v>0</v>
      </c>
      <c r="AR211" s="126" t="s">
        <v>210</v>
      </c>
      <c r="AT211" s="126" t="s">
        <v>142</v>
      </c>
      <c r="AU211" s="126" t="s">
        <v>147</v>
      </c>
      <c r="AY211" s="49" t="s">
        <v>140</v>
      </c>
      <c r="BE211" s="127">
        <f>IF(N211="základná",J211,0)</f>
        <v>0</v>
      </c>
      <c r="BF211" s="127">
        <f>IF(N211="znížená",J211,0)</f>
        <v>0</v>
      </c>
      <c r="BG211" s="127">
        <f>IF(N211="zákl. prenesená",J211,0)</f>
        <v>0</v>
      </c>
      <c r="BH211" s="127">
        <f>IF(N211="zníž. prenesená",J211,0)</f>
        <v>0</v>
      </c>
      <c r="BI211" s="127">
        <f>IF(N211="nulová",J211,0)</f>
        <v>0</v>
      </c>
      <c r="BJ211" s="49" t="s">
        <v>147</v>
      </c>
      <c r="BK211" s="127">
        <f>ROUND(I211*H211,2)</f>
        <v>0</v>
      </c>
      <c r="BL211" s="49" t="s">
        <v>210</v>
      </c>
      <c r="BM211" s="126" t="s">
        <v>549</v>
      </c>
    </row>
    <row r="212" spans="2:65" s="11" customFormat="1">
      <c r="B212" s="128"/>
      <c r="C212" s="150"/>
      <c r="D212" s="151" t="s">
        <v>166</v>
      </c>
      <c r="E212" s="152" t="s">
        <v>1</v>
      </c>
      <c r="F212" s="153" t="s">
        <v>550</v>
      </c>
      <c r="G212" s="150"/>
      <c r="H212" s="154">
        <v>15.3</v>
      </c>
      <c r="J212" s="150"/>
      <c r="L212" s="128"/>
      <c r="M212" s="130"/>
      <c r="T212" s="131"/>
      <c r="AT212" s="129" t="s">
        <v>166</v>
      </c>
      <c r="AU212" s="129" t="s">
        <v>147</v>
      </c>
      <c r="AV212" s="11" t="s">
        <v>147</v>
      </c>
      <c r="AW212" s="11" t="s">
        <v>31</v>
      </c>
      <c r="AX212" s="11" t="s">
        <v>75</v>
      </c>
      <c r="AY212" s="129" t="s">
        <v>140</v>
      </c>
    </row>
    <row r="213" spans="2:65" s="12" customFormat="1">
      <c r="B213" s="132"/>
      <c r="C213" s="155"/>
      <c r="D213" s="151" t="s">
        <v>166</v>
      </c>
      <c r="E213" s="156" t="s">
        <v>1</v>
      </c>
      <c r="F213" s="157" t="s">
        <v>168</v>
      </c>
      <c r="G213" s="155"/>
      <c r="H213" s="158">
        <v>15.3</v>
      </c>
      <c r="J213" s="155"/>
      <c r="L213" s="132"/>
      <c r="M213" s="134"/>
      <c r="T213" s="135"/>
      <c r="AT213" s="133" t="s">
        <v>166</v>
      </c>
      <c r="AU213" s="133" t="s">
        <v>147</v>
      </c>
      <c r="AV213" s="12" t="s">
        <v>146</v>
      </c>
      <c r="AW213" s="12" t="s">
        <v>31</v>
      </c>
      <c r="AX213" s="12" t="s">
        <v>83</v>
      </c>
      <c r="AY213" s="133" t="s">
        <v>140</v>
      </c>
    </row>
    <row r="214" spans="2:65" s="59" customFormat="1" ht="33" customHeight="1">
      <c r="B214" s="4"/>
      <c r="C214" s="145" t="s">
        <v>301</v>
      </c>
      <c r="D214" s="145" t="s">
        <v>142</v>
      </c>
      <c r="E214" s="146" t="s">
        <v>551</v>
      </c>
      <c r="F214" s="147" t="s">
        <v>552</v>
      </c>
      <c r="G214" s="148" t="s">
        <v>259</v>
      </c>
      <c r="H214" s="149">
        <v>5.7</v>
      </c>
      <c r="I214" s="5"/>
      <c r="J214" s="167">
        <f>ROUND(I214*H214,2)</f>
        <v>0</v>
      </c>
      <c r="K214" s="6"/>
      <c r="L214" s="4"/>
      <c r="M214" s="7" t="s">
        <v>1</v>
      </c>
      <c r="N214" s="123" t="s">
        <v>41</v>
      </c>
      <c r="P214" s="124">
        <f>O214*H214</f>
        <v>0</v>
      </c>
      <c r="Q214" s="124">
        <v>2.8112499999999999E-3</v>
      </c>
      <c r="R214" s="124">
        <f>Q214*H214</f>
        <v>1.6024125E-2</v>
      </c>
      <c r="S214" s="124">
        <v>0</v>
      </c>
      <c r="T214" s="125">
        <f>S214*H214</f>
        <v>0</v>
      </c>
      <c r="AR214" s="126" t="s">
        <v>210</v>
      </c>
      <c r="AT214" s="126" t="s">
        <v>142</v>
      </c>
      <c r="AU214" s="126" t="s">
        <v>147</v>
      </c>
      <c r="AY214" s="49" t="s">
        <v>140</v>
      </c>
      <c r="BE214" s="127">
        <f>IF(N214="základná",J214,0)</f>
        <v>0</v>
      </c>
      <c r="BF214" s="127">
        <f>IF(N214="znížená",J214,0)</f>
        <v>0</v>
      </c>
      <c r="BG214" s="127">
        <f>IF(N214="zákl. prenesená",J214,0)</f>
        <v>0</v>
      </c>
      <c r="BH214" s="127">
        <f>IF(N214="zníž. prenesená",J214,0)</f>
        <v>0</v>
      </c>
      <c r="BI214" s="127">
        <f>IF(N214="nulová",J214,0)</f>
        <v>0</v>
      </c>
      <c r="BJ214" s="49" t="s">
        <v>147</v>
      </c>
      <c r="BK214" s="127">
        <f>ROUND(I214*H214,2)</f>
        <v>0</v>
      </c>
      <c r="BL214" s="49" t="s">
        <v>210</v>
      </c>
      <c r="BM214" s="126" t="s">
        <v>553</v>
      </c>
    </row>
    <row r="215" spans="2:65" s="11" customFormat="1">
      <c r="B215" s="128"/>
      <c r="C215" s="150"/>
      <c r="D215" s="151" t="s">
        <v>166</v>
      </c>
      <c r="E215" s="152" t="s">
        <v>1</v>
      </c>
      <c r="F215" s="153" t="s">
        <v>543</v>
      </c>
      <c r="G215" s="150"/>
      <c r="H215" s="154">
        <v>5.7</v>
      </c>
      <c r="J215" s="150"/>
      <c r="L215" s="128"/>
      <c r="M215" s="130"/>
      <c r="T215" s="131"/>
      <c r="AT215" s="129" t="s">
        <v>166</v>
      </c>
      <c r="AU215" s="129" t="s">
        <v>147</v>
      </c>
      <c r="AV215" s="11" t="s">
        <v>147</v>
      </c>
      <c r="AW215" s="11" t="s">
        <v>31</v>
      </c>
      <c r="AX215" s="11" t="s">
        <v>75</v>
      </c>
      <c r="AY215" s="129" t="s">
        <v>140</v>
      </c>
    </row>
    <row r="216" spans="2:65" s="12" customFormat="1">
      <c r="B216" s="132"/>
      <c r="C216" s="155"/>
      <c r="D216" s="151" t="s">
        <v>166</v>
      </c>
      <c r="E216" s="156" t="s">
        <v>1</v>
      </c>
      <c r="F216" s="157" t="s">
        <v>168</v>
      </c>
      <c r="G216" s="155"/>
      <c r="H216" s="158">
        <v>5.7</v>
      </c>
      <c r="J216" s="155"/>
      <c r="L216" s="132"/>
      <c r="M216" s="134"/>
      <c r="T216" s="135"/>
      <c r="AT216" s="133" t="s">
        <v>166</v>
      </c>
      <c r="AU216" s="133" t="s">
        <v>147</v>
      </c>
      <c r="AV216" s="12" t="s">
        <v>146</v>
      </c>
      <c r="AW216" s="12" t="s">
        <v>31</v>
      </c>
      <c r="AX216" s="12" t="s">
        <v>83</v>
      </c>
      <c r="AY216" s="133" t="s">
        <v>140</v>
      </c>
    </row>
    <row r="217" spans="2:65" s="59" customFormat="1" ht="24.2" customHeight="1">
      <c r="B217" s="4"/>
      <c r="C217" s="145" t="s">
        <v>306</v>
      </c>
      <c r="D217" s="145" t="s">
        <v>142</v>
      </c>
      <c r="E217" s="146" t="s">
        <v>392</v>
      </c>
      <c r="F217" s="147" t="s">
        <v>393</v>
      </c>
      <c r="G217" s="148" t="s">
        <v>259</v>
      </c>
      <c r="H217" s="149">
        <v>5.7</v>
      </c>
      <c r="I217" s="5"/>
      <c r="J217" s="167">
        <f>ROUND(I217*H217,2)</f>
        <v>0</v>
      </c>
      <c r="K217" s="6"/>
      <c r="L217" s="4"/>
      <c r="M217" s="7" t="s">
        <v>1</v>
      </c>
      <c r="N217" s="123" t="s">
        <v>41</v>
      </c>
      <c r="P217" s="124">
        <f>O217*H217</f>
        <v>0</v>
      </c>
      <c r="Q217" s="124">
        <v>2.16E-3</v>
      </c>
      <c r="R217" s="124">
        <f>Q217*H217</f>
        <v>1.2312E-2</v>
      </c>
      <c r="S217" s="124">
        <v>0</v>
      </c>
      <c r="T217" s="125">
        <f>S217*H217</f>
        <v>0</v>
      </c>
      <c r="AR217" s="126" t="s">
        <v>210</v>
      </c>
      <c r="AT217" s="126" t="s">
        <v>142</v>
      </c>
      <c r="AU217" s="126" t="s">
        <v>147</v>
      </c>
      <c r="AY217" s="49" t="s">
        <v>140</v>
      </c>
      <c r="BE217" s="127">
        <f>IF(N217="základná",J217,0)</f>
        <v>0</v>
      </c>
      <c r="BF217" s="127">
        <f>IF(N217="znížená",J217,0)</f>
        <v>0</v>
      </c>
      <c r="BG217" s="127">
        <f>IF(N217="zákl. prenesená",J217,0)</f>
        <v>0</v>
      </c>
      <c r="BH217" s="127">
        <f>IF(N217="zníž. prenesená",J217,0)</f>
        <v>0</v>
      </c>
      <c r="BI217" s="127">
        <f>IF(N217="nulová",J217,0)</f>
        <v>0</v>
      </c>
      <c r="BJ217" s="49" t="s">
        <v>147</v>
      </c>
      <c r="BK217" s="127">
        <f>ROUND(I217*H217,2)</f>
        <v>0</v>
      </c>
      <c r="BL217" s="49" t="s">
        <v>210</v>
      </c>
      <c r="BM217" s="126" t="s">
        <v>554</v>
      </c>
    </row>
    <row r="218" spans="2:65" s="11" customFormat="1">
      <c r="B218" s="128"/>
      <c r="C218" s="150"/>
      <c r="D218" s="151" t="s">
        <v>166</v>
      </c>
      <c r="E218" s="152" t="s">
        <v>1</v>
      </c>
      <c r="F218" s="153" t="s">
        <v>543</v>
      </c>
      <c r="G218" s="150"/>
      <c r="H218" s="154">
        <v>5.7</v>
      </c>
      <c r="J218" s="150"/>
      <c r="L218" s="128"/>
      <c r="M218" s="130"/>
      <c r="T218" s="131"/>
      <c r="AT218" s="129" t="s">
        <v>166</v>
      </c>
      <c r="AU218" s="129" t="s">
        <v>147</v>
      </c>
      <c r="AV218" s="11" t="s">
        <v>147</v>
      </c>
      <c r="AW218" s="11" t="s">
        <v>31</v>
      </c>
      <c r="AX218" s="11" t="s">
        <v>75</v>
      </c>
      <c r="AY218" s="129" t="s">
        <v>140</v>
      </c>
    </row>
    <row r="219" spans="2:65" s="12" customFormat="1">
      <c r="B219" s="132"/>
      <c r="C219" s="155"/>
      <c r="D219" s="151" t="s">
        <v>166</v>
      </c>
      <c r="E219" s="156" t="s">
        <v>1</v>
      </c>
      <c r="F219" s="157" t="s">
        <v>168</v>
      </c>
      <c r="G219" s="155"/>
      <c r="H219" s="158">
        <v>5.7</v>
      </c>
      <c r="J219" s="155"/>
      <c r="L219" s="132"/>
      <c r="M219" s="134"/>
      <c r="T219" s="135"/>
      <c r="AT219" s="133" t="s">
        <v>166</v>
      </c>
      <c r="AU219" s="133" t="s">
        <v>147</v>
      </c>
      <c r="AV219" s="12" t="s">
        <v>146</v>
      </c>
      <c r="AW219" s="12" t="s">
        <v>31</v>
      </c>
      <c r="AX219" s="12" t="s">
        <v>83</v>
      </c>
      <c r="AY219" s="133" t="s">
        <v>140</v>
      </c>
    </row>
    <row r="220" spans="2:65" s="59" customFormat="1" ht="33" customHeight="1">
      <c r="B220" s="4"/>
      <c r="C220" s="145" t="s">
        <v>311</v>
      </c>
      <c r="D220" s="145" t="s">
        <v>142</v>
      </c>
      <c r="E220" s="146" t="s">
        <v>396</v>
      </c>
      <c r="F220" s="147" t="s">
        <v>397</v>
      </c>
      <c r="G220" s="148" t="s">
        <v>145</v>
      </c>
      <c r="H220" s="149">
        <v>1</v>
      </c>
      <c r="I220" s="5"/>
      <c r="J220" s="167">
        <f>ROUND(I220*H220,2)</f>
        <v>0</v>
      </c>
      <c r="K220" s="6"/>
      <c r="L220" s="4"/>
      <c r="M220" s="7" t="s">
        <v>1</v>
      </c>
      <c r="N220" s="123" t="s">
        <v>41</v>
      </c>
      <c r="P220" s="124">
        <f>O220*H220</f>
        <v>0</v>
      </c>
      <c r="Q220" s="124">
        <v>1.5900000000000001E-3</v>
      </c>
      <c r="R220" s="124">
        <f>Q220*H220</f>
        <v>1.5900000000000001E-3</v>
      </c>
      <c r="S220" s="124">
        <v>0</v>
      </c>
      <c r="T220" s="125">
        <f>S220*H220</f>
        <v>0</v>
      </c>
      <c r="AR220" s="126" t="s">
        <v>210</v>
      </c>
      <c r="AT220" s="126" t="s">
        <v>142</v>
      </c>
      <c r="AU220" s="126" t="s">
        <v>147</v>
      </c>
      <c r="AY220" s="49" t="s">
        <v>140</v>
      </c>
      <c r="BE220" s="127">
        <f>IF(N220="základná",J220,0)</f>
        <v>0</v>
      </c>
      <c r="BF220" s="127">
        <f>IF(N220="znížená",J220,0)</f>
        <v>0</v>
      </c>
      <c r="BG220" s="127">
        <f>IF(N220="zákl. prenesená",J220,0)</f>
        <v>0</v>
      </c>
      <c r="BH220" s="127">
        <f>IF(N220="zníž. prenesená",J220,0)</f>
        <v>0</v>
      </c>
      <c r="BI220" s="127">
        <f>IF(N220="nulová",J220,0)</f>
        <v>0</v>
      </c>
      <c r="BJ220" s="49" t="s">
        <v>147</v>
      </c>
      <c r="BK220" s="127">
        <f>ROUND(I220*H220,2)</f>
        <v>0</v>
      </c>
      <c r="BL220" s="49" t="s">
        <v>210</v>
      </c>
      <c r="BM220" s="126" t="s">
        <v>555</v>
      </c>
    </row>
    <row r="221" spans="2:65" s="11" customFormat="1">
      <c r="B221" s="128"/>
      <c r="C221" s="150"/>
      <c r="D221" s="151" t="s">
        <v>166</v>
      </c>
      <c r="E221" s="152" t="s">
        <v>1</v>
      </c>
      <c r="F221" s="153" t="s">
        <v>83</v>
      </c>
      <c r="G221" s="150"/>
      <c r="H221" s="154">
        <v>1</v>
      </c>
      <c r="J221" s="150"/>
      <c r="L221" s="128"/>
      <c r="M221" s="130"/>
      <c r="T221" s="131"/>
      <c r="AT221" s="129" t="s">
        <v>166</v>
      </c>
      <c r="AU221" s="129" t="s">
        <v>147</v>
      </c>
      <c r="AV221" s="11" t="s">
        <v>147</v>
      </c>
      <c r="AW221" s="11" t="s">
        <v>31</v>
      </c>
      <c r="AX221" s="11" t="s">
        <v>75</v>
      </c>
      <c r="AY221" s="129" t="s">
        <v>140</v>
      </c>
    </row>
    <row r="222" spans="2:65" s="12" customFormat="1">
      <c r="B222" s="132"/>
      <c r="C222" s="155"/>
      <c r="D222" s="151" t="s">
        <v>166</v>
      </c>
      <c r="E222" s="156" t="s">
        <v>1</v>
      </c>
      <c r="F222" s="157" t="s">
        <v>168</v>
      </c>
      <c r="G222" s="155"/>
      <c r="H222" s="158">
        <v>1</v>
      </c>
      <c r="J222" s="155"/>
      <c r="L222" s="132"/>
      <c r="M222" s="134"/>
      <c r="T222" s="135"/>
      <c r="AT222" s="133" t="s">
        <v>166</v>
      </c>
      <c r="AU222" s="133" t="s">
        <v>147</v>
      </c>
      <c r="AV222" s="12" t="s">
        <v>146</v>
      </c>
      <c r="AW222" s="12" t="s">
        <v>31</v>
      </c>
      <c r="AX222" s="12" t="s">
        <v>83</v>
      </c>
      <c r="AY222" s="133" t="s">
        <v>140</v>
      </c>
    </row>
    <row r="223" spans="2:65" s="59" customFormat="1" ht="24.2" customHeight="1">
      <c r="B223" s="4"/>
      <c r="C223" s="145" t="s">
        <v>316</v>
      </c>
      <c r="D223" s="145" t="s">
        <v>142</v>
      </c>
      <c r="E223" s="146" t="s">
        <v>400</v>
      </c>
      <c r="F223" s="147" t="s">
        <v>401</v>
      </c>
      <c r="G223" s="148" t="s">
        <v>259</v>
      </c>
      <c r="H223" s="149">
        <v>3</v>
      </c>
      <c r="I223" s="5"/>
      <c r="J223" s="167">
        <f>ROUND(I223*H223,2)</f>
        <v>0</v>
      </c>
      <c r="K223" s="6"/>
      <c r="L223" s="4"/>
      <c r="M223" s="7" t="s">
        <v>1</v>
      </c>
      <c r="N223" s="123" t="s">
        <v>41</v>
      </c>
      <c r="P223" s="124">
        <f>O223*H223</f>
        <v>0</v>
      </c>
      <c r="Q223" s="124">
        <v>3.1099999999999999E-3</v>
      </c>
      <c r="R223" s="124">
        <f>Q223*H223</f>
        <v>9.3299999999999998E-3</v>
      </c>
      <c r="S223" s="124">
        <v>0</v>
      </c>
      <c r="T223" s="125">
        <f>S223*H223</f>
        <v>0</v>
      </c>
      <c r="AR223" s="126" t="s">
        <v>210</v>
      </c>
      <c r="AT223" s="126" t="s">
        <v>142</v>
      </c>
      <c r="AU223" s="126" t="s">
        <v>147</v>
      </c>
      <c r="AY223" s="49" t="s">
        <v>140</v>
      </c>
      <c r="BE223" s="127">
        <f>IF(N223="základná",J223,0)</f>
        <v>0</v>
      </c>
      <c r="BF223" s="127">
        <f>IF(N223="znížená",J223,0)</f>
        <v>0</v>
      </c>
      <c r="BG223" s="127">
        <f>IF(N223="zákl. prenesená",J223,0)</f>
        <v>0</v>
      </c>
      <c r="BH223" s="127">
        <f>IF(N223="zníž. prenesená",J223,0)</f>
        <v>0</v>
      </c>
      <c r="BI223" s="127">
        <f>IF(N223="nulová",J223,0)</f>
        <v>0</v>
      </c>
      <c r="BJ223" s="49" t="s">
        <v>147</v>
      </c>
      <c r="BK223" s="127">
        <f>ROUND(I223*H223,2)</f>
        <v>0</v>
      </c>
      <c r="BL223" s="49" t="s">
        <v>210</v>
      </c>
      <c r="BM223" s="126" t="s">
        <v>556</v>
      </c>
    </row>
    <row r="224" spans="2:65" s="11" customFormat="1">
      <c r="B224" s="128"/>
      <c r="C224" s="150"/>
      <c r="D224" s="151" t="s">
        <v>166</v>
      </c>
      <c r="E224" s="152" t="s">
        <v>1</v>
      </c>
      <c r="F224" s="153" t="s">
        <v>98</v>
      </c>
      <c r="G224" s="150"/>
      <c r="H224" s="154">
        <v>3</v>
      </c>
      <c r="J224" s="150"/>
      <c r="L224" s="128"/>
      <c r="M224" s="130"/>
      <c r="T224" s="131"/>
      <c r="AT224" s="129" t="s">
        <v>166</v>
      </c>
      <c r="AU224" s="129" t="s">
        <v>147</v>
      </c>
      <c r="AV224" s="11" t="s">
        <v>147</v>
      </c>
      <c r="AW224" s="11" t="s">
        <v>31</v>
      </c>
      <c r="AX224" s="11" t="s">
        <v>75</v>
      </c>
      <c r="AY224" s="129" t="s">
        <v>140</v>
      </c>
    </row>
    <row r="225" spans="2:65" s="12" customFormat="1">
      <c r="B225" s="132"/>
      <c r="C225" s="155"/>
      <c r="D225" s="151" t="s">
        <v>166</v>
      </c>
      <c r="E225" s="156" t="s">
        <v>1</v>
      </c>
      <c r="F225" s="157" t="s">
        <v>168</v>
      </c>
      <c r="G225" s="155"/>
      <c r="H225" s="158">
        <v>3</v>
      </c>
      <c r="J225" s="155"/>
      <c r="L225" s="132"/>
      <c r="M225" s="134"/>
      <c r="T225" s="135"/>
      <c r="AT225" s="133" t="s">
        <v>166</v>
      </c>
      <c r="AU225" s="133" t="s">
        <v>147</v>
      </c>
      <c r="AV225" s="12" t="s">
        <v>146</v>
      </c>
      <c r="AW225" s="12" t="s">
        <v>31</v>
      </c>
      <c r="AX225" s="12" t="s">
        <v>83</v>
      </c>
      <c r="AY225" s="133" t="s">
        <v>140</v>
      </c>
    </row>
    <row r="226" spans="2:65" s="59" customFormat="1" ht="37.9" customHeight="1">
      <c r="B226" s="4"/>
      <c r="C226" s="145" t="s">
        <v>321</v>
      </c>
      <c r="D226" s="145" t="s">
        <v>142</v>
      </c>
      <c r="E226" s="146" t="s">
        <v>557</v>
      </c>
      <c r="F226" s="147" t="s">
        <v>558</v>
      </c>
      <c r="G226" s="148" t="s">
        <v>145</v>
      </c>
      <c r="H226" s="149">
        <v>1</v>
      </c>
      <c r="I226" s="5"/>
      <c r="J226" s="167">
        <f>ROUND(I226*H226,2)</f>
        <v>0</v>
      </c>
      <c r="K226" s="6"/>
      <c r="L226" s="4"/>
      <c r="M226" s="7" t="s">
        <v>1</v>
      </c>
      <c r="N226" s="123" t="s">
        <v>41</v>
      </c>
      <c r="P226" s="124">
        <f>O226*H226</f>
        <v>0</v>
      </c>
      <c r="Q226" s="124">
        <v>1.3500000000000001E-3</v>
      </c>
      <c r="R226" s="124">
        <f>Q226*H226</f>
        <v>1.3500000000000001E-3</v>
      </c>
      <c r="S226" s="124">
        <v>0</v>
      </c>
      <c r="T226" s="125">
        <f>S226*H226</f>
        <v>0</v>
      </c>
      <c r="AR226" s="126" t="s">
        <v>210</v>
      </c>
      <c r="AT226" s="126" t="s">
        <v>142</v>
      </c>
      <c r="AU226" s="126" t="s">
        <v>147</v>
      </c>
      <c r="AY226" s="49" t="s">
        <v>140</v>
      </c>
      <c r="BE226" s="127">
        <f>IF(N226="základná",J226,0)</f>
        <v>0</v>
      </c>
      <c r="BF226" s="127">
        <f>IF(N226="znížená",J226,0)</f>
        <v>0</v>
      </c>
      <c r="BG226" s="127">
        <f>IF(N226="zákl. prenesená",J226,0)</f>
        <v>0</v>
      </c>
      <c r="BH226" s="127">
        <f>IF(N226="zníž. prenesená",J226,0)</f>
        <v>0</v>
      </c>
      <c r="BI226" s="127">
        <f>IF(N226="nulová",J226,0)</f>
        <v>0</v>
      </c>
      <c r="BJ226" s="49" t="s">
        <v>147</v>
      </c>
      <c r="BK226" s="127">
        <f>ROUND(I226*H226,2)</f>
        <v>0</v>
      </c>
      <c r="BL226" s="49" t="s">
        <v>210</v>
      </c>
      <c r="BM226" s="126" t="s">
        <v>559</v>
      </c>
    </row>
    <row r="227" spans="2:65" s="11" customFormat="1">
      <c r="B227" s="128"/>
      <c r="C227" s="150"/>
      <c r="D227" s="151" t="s">
        <v>166</v>
      </c>
      <c r="E227" s="152" t="s">
        <v>1</v>
      </c>
      <c r="F227" s="153" t="s">
        <v>560</v>
      </c>
      <c r="G227" s="150"/>
      <c r="H227" s="154">
        <v>1</v>
      </c>
      <c r="J227" s="150"/>
      <c r="L227" s="128"/>
      <c r="M227" s="130"/>
      <c r="T227" s="131"/>
      <c r="AT227" s="129" t="s">
        <v>166</v>
      </c>
      <c r="AU227" s="129" t="s">
        <v>147</v>
      </c>
      <c r="AV227" s="11" t="s">
        <v>147</v>
      </c>
      <c r="AW227" s="11" t="s">
        <v>31</v>
      </c>
      <c r="AX227" s="11" t="s">
        <v>75</v>
      </c>
      <c r="AY227" s="129" t="s">
        <v>140</v>
      </c>
    </row>
    <row r="228" spans="2:65" s="12" customFormat="1">
      <c r="B228" s="132"/>
      <c r="C228" s="155"/>
      <c r="D228" s="151" t="s">
        <v>166</v>
      </c>
      <c r="E228" s="156" t="s">
        <v>1</v>
      </c>
      <c r="F228" s="157" t="s">
        <v>168</v>
      </c>
      <c r="G228" s="155"/>
      <c r="H228" s="158">
        <v>1</v>
      </c>
      <c r="J228" s="155"/>
      <c r="L228" s="132"/>
      <c r="M228" s="134"/>
      <c r="T228" s="135"/>
      <c r="AT228" s="133" t="s">
        <v>166</v>
      </c>
      <c r="AU228" s="133" t="s">
        <v>147</v>
      </c>
      <c r="AV228" s="12" t="s">
        <v>146</v>
      </c>
      <c r="AW228" s="12" t="s">
        <v>31</v>
      </c>
      <c r="AX228" s="12" t="s">
        <v>83</v>
      </c>
      <c r="AY228" s="133" t="s">
        <v>140</v>
      </c>
    </row>
    <row r="229" spans="2:65" s="59" customFormat="1" ht="24.2" customHeight="1">
      <c r="B229" s="4"/>
      <c r="C229" s="145" t="s">
        <v>324</v>
      </c>
      <c r="D229" s="145" t="s">
        <v>142</v>
      </c>
      <c r="E229" s="146" t="s">
        <v>561</v>
      </c>
      <c r="F229" s="147" t="s">
        <v>562</v>
      </c>
      <c r="G229" s="148" t="s">
        <v>96</v>
      </c>
      <c r="H229" s="149">
        <v>27.36</v>
      </c>
      <c r="I229" s="5"/>
      <c r="J229" s="167">
        <f>ROUND(I229*H229,2)</f>
        <v>0</v>
      </c>
      <c r="K229" s="6"/>
      <c r="L229" s="4"/>
      <c r="M229" s="7" t="s">
        <v>1</v>
      </c>
      <c r="N229" s="123" t="s">
        <v>41</v>
      </c>
      <c r="P229" s="124">
        <f>O229*H229</f>
        <v>0</v>
      </c>
      <c r="Q229" s="124">
        <v>0</v>
      </c>
      <c r="R229" s="124">
        <f>Q229*H229</f>
        <v>0</v>
      </c>
      <c r="S229" s="124">
        <v>7.3200000000000001E-3</v>
      </c>
      <c r="T229" s="125">
        <f>S229*H229</f>
        <v>0.20027519999999999</v>
      </c>
      <c r="AR229" s="126" t="s">
        <v>146</v>
      </c>
      <c r="AT229" s="126" t="s">
        <v>142</v>
      </c>
      <c r="AU229" s="126" t="s">
        <v>147</v>
      </c>
      <c r="AY229" s="49" t="s">
        <v>140</v>
      </c>
      <c r="BE229" s="127">
        <f>IF(N229="základná",J229,0)</f>
        <v>0</v>
      </c>
      <c r="BF229" s="127">
        <f>IF(N229="znížená",J229,0)</f>
        <v>0</v>
      </c>
      <c r="BG229" s="127">
        <f>IF(N229="zákl. prenesená",J229,0)</f>
        <v>0</v>
      </c>
      <c r="BH229" s="127">
        <f>IF(N229="zníž. prenesená",J229,0)</f>
        <v>0</v>
      </c>
      <c r="BI229" s="127">
        <f>IF(N229="nulová",J229,0)</f>
        <v>0</v>
      </c>
      <c r="BJ229" s="49" t="s">
        <v>147</v>
      </c>
      <c r="BK229" s="127">
        <f>ROUND(I229*H229,2)</f>
        <v>0</v>
      </c>
      <c r="BL229" s="49" t="s">
        <v>146</v>
      </c>
      <c r="BM229" s="126" t="s">
        <v>563</v>
      </c>
    </row>
    <row r="230" spans="2:65" s="11" customFormat="1">
      <c r="B230" s="128"/>
      <c r="C230" s="150"/>
      <c r="D230" s="151" t="s">
        <v>166</v>
      </c>
      <c r="E230" s="152" t="s">
        <v>1</v>
      </c>
      <c r="F230" s="153" t="s">
        <v>496</v>
      </c>
      <c r="G230" s="150"/>
      <c r="H230" s="154">
        <v>27.36</v>
      </c>
      <c r="J230" s="150"/>
      <c r="L230" s="128"/>
      <c r="M230" s="130"/>
      <c r="T230" s="131"/>
      <c r="AT230" s="129" t="s">
        <v>166</v>
      </c>
      <c r="AU230" s="129" t="s">
        <v>147</v>
      </c>
      <c r="AV230" s="11" t="s">
        <v>147</v>
      </c>
      <c r="AW230" s="11" t="s">
        <v>31</v>
      </c>
      <c r="AX230" s="11" t="s">
        <v>75</v>
      </c>
      <c r="AY230" s="129" t="s">
        <v>140</v>
      </c>
    </row>
    <row r="231" spans="2:65" s="12" customFormat="1">
      <c r="B231" s="132"/>
      <c r="C231" s="155"/>
      <c r="D231" s="151" t="s">
        <v>166</v>
      </c>
      <c r="E231" s="156" t="s">
        <v>1</v>
      </c>
      <c r="F231" s="157" t="s">
        <v>168</v>
      </c>
      <c r="G231" s="155"/>
      <c r="H231" s="158">
        <v>27.36</v>
      </c>
      <c r="J231" s="155"/>
      <c r="L231" s="132"/>
      <c r="M231" s="134"/>
      <c r="T231" s="135"/>
      <c r="AT231" s="133" t="s">
        <v>166</v>
      </c>
      <c r="AU231" s="133" t="s">
        <v>147</v>
      </c>
      <c r="AV231" s="12" t="s">
        <v>146</v>
      </c>
      <c r="AW231" s="12" t="s">
        <v>31</v>
      </c>
      <c r="AX231" s="12" t="s">
        <v>83</v>
      </c>
      <c r="AY231" s="133" t="s">
        <v>140</v>
      </c>
    </row>
    <row r="232" spans="2:65" s="59" customFormat="1" ht="21.75" customHeight="1">
      <c r="B232" s="4"/>
      <c r="C232" s="145" t="s">
        <v>329</v>
      </c>
      <c r="D232" s="145" t="s">
        <v>142</v>
      </c>
      <c r="E232" s="146" t="s">
        <v>415</v>
      </c>
      <c r="F232" s="147" t="s">
        <v>416</v>
      </c>
      <c r="G232" s="148" t="s">
        <v>145</v>
      </c>
      <c r="H232" s="149">
        <v>5</v>
      </c>
      <c r="I232" s="5"/>
      <c r="J232" s="167">
        <f>ROUND(I232*H232,2)</f>
        <v>0</v>
      </c>
      <c r="K232" s="6"/>
      <c r="L232" s="4"/>
      <c r="M232" s="7" t="s">
        <v>1</v>
      </c>
      <c r="N232" s="123" t="s">
        <v>41</v>
      </c>
      <c r="P232" s="124">
        <f>O232*H232</f>
        <v>0</v>
      </c>
      <c r="Q232" s="124">
        <v>0</v>
      </c>
      <c r="R232" s="124">
        <f>Q232*H232</f>
        <v>0</v>
      </c>
      <c r="S232" s="124">
        <v>9.0000000000000006E-5</v>
      </c>
      <c r="T232" s="125">
        <f>S232*H232</f>
        <v>4.5000000000000004E-4</v>
      </c>
      <c r="AR232" s="126" t="s">
        <v>210</v>
      </c>
      <c r="AT232" s="126" t="s">
        <v>142</v>
      </c>
      <c r="AU232" s="126" t="s">
        <v>147</v>
      </c>
      <c r="AY232" s="49" t="s">
        <v>140</v>
      </c>
      <c r="BE232" s="127">
        <f>IF(N232="základná",J232,0)</f>
        <v>0</v>
      </c>
      <c r="BF232" s="127">
        <f>IF(N232="znížená",J232,0)</f>
        <v>0</v>
      </c>
      <c r="BG232" s="127">
        <f>IF(N232="zákl. prenesená",J232,0)</f>
        <v>0</v>
      </c>
      <c r="BH232" s="127">
        <f>IF(N232="zníž. prenesená",J232,0)</f>
        <v>0</v>
      </c>
      <c r="BI232" s="127">
        <f>IF(N232="nulová",J232,0)</f>
        <v>0</v>
      </c>
      <c r="BJ232" s="49" t="s">
        <v>147</v>
      </c>
      <c r="BK232" s="127">
        <f>ROUND(I232*H232,2)</f>
        <v>0</v>
      </c>
      <c r="BL232" s="49" t="s">
        <v>210</v>
      </c>
      <c r="BM232" s="126" t="s">
        <v>564</v>
      </c>
    </row>
    <row r="233" spans="2:65" s="11" customFormat="1">
      <c r="B233" s="128"/>
      <c r="C233" s="150"/>
      <c r="D233" s="151" t="s">
        <v>166</v>
      </c>
      <c r="E233" s="152" t="s">
        <v>1</v>
      </c>
      <c r="F233" s="153" t="s">
        <v>162</v>
      </c>
      <c r="G233" s="150"/>
      <c r="H233" s="154">
        <v>5</v>
      </c>
      <c r="J233" s="150"/>
      <c r="L233" s="128"/>
      <c r="M233" s="130"/>
      <c r="T233" s="131"/>
      <c r="AT233" s="129" t="s">
        <v>166</v>
      </c>
      <c r="AU233" s="129" t="s">
        <v>147</v>
      </c>
      <c r="AV233" s="11" t="s">
        <v>147</v>
      </c>
      <c r="AW233" s="11" t="s">
        <v>31</v>
      </c>
      <c r="AX233" s="11" t="s">
        <v>75</v>
      </c>
      <c r="AY233" s="129" t="s">
        <v>140</v>
      </c>
    </row>
    <row r="234" spans="2:65" s="12" customFormat="1">
      <c r="B234" s="132"/>
      <c r="C234" s="155"/>
      <c r="D234" s="151" t="s">
        <v>166</v>
      </c>
      <c r="E234" s="156" t="s">
        <v>1</v>
      </c>
      <c r="F234" s="157" t="s">
        <v>168</v>
      </c>
      <c r="G234" s="155"/>
      <c r="H234" s="158">
        <v>5</v>
      </c>
      <c r="J234" s="155"/>
      <c r="L234" s="132"/>
      <c r="M234" s="134"/>
      <c r="T234" s="135"/>
      <c r="AT234" s="133" t="s">
        <v>166</v>
      </c>
      <c r="AU234" s="133" t="s">
        <v>147</v>
      </c>
      <c r="AV234" s="12" t="s">
        <v>146</v>
      </c>
      <c r="AW234" s="12" t="s">
        <v>31</v>
      </c>
      <c r="AX234" s="12" t="s">
        <v>83</v>
      </c>
      <c r="AY234" s="133" t="s">
        <v>140</v>
      </c>
    </row>
    <row r="235" spans="2:65" s="59" customFormat="1" ht="24.2" customHeight="1">
      <c r="B235" s="4"/>
      <c r="C235" s="145" t="s">
        <v>334</v>
      </c>
      <c r="D235" s="145" t="s">
        <v>142</v>
      </c>
      <c r="E235" s="146" t="s">
        <v>420</v>
      </c>
      <c r="F235" s="147" t="s">
        <v>421</v>
      </c>
      <c r="G235" s="148" t="s">
        <v>259</v>
      </c>
      <c r="H235" s="149">
        <v>5.7</v>
      </c>
      <c r="I235" s="5"/>
      <c r="J235" s="167">
        <f>ROUND(I235*H235,2)</f>
        <v>0</v>
      </c>
      <c r="K235" s="6"/>
      <c r="L235" s="4"/>
      <c r="M235" s="7" t="s">
        <v>1</v>
      </c>
      <c r="N235" s="123" t="s">
        <v>41</v>
      </c>
      <c r="P235" s="124">
        <f>O235*H235</f>
        <v>0</v>
      </c>
      <c r="Q235" s="124">
        <v>0</v>
      </c>
      <c r="R235" s="124">
        <f>Q235*H235</f>
        <v>0</v>
      </c>
      <c r="S235" s="124">
        <v>3.3E-3</v>
      </c>
      <c r="T235" s="125">
        <f>S235*H235</f>
        <v>1.881E-2</v>
      </c>
      <c r="AR235" s="126" t="s">
        <v>210</v>
      </c>
      <c r="AT235" s="126" t="s">
        <v>142</v>
      </c>
      <c r="AU235" s="126" t="s">
        <v>147</v>
      </c>
      <c r="AY235" s="49" t="s">
        <v>140</v>
      </c>
      <c r="BE235" s="127">
        <f>IF(N235="základná",J235,0)</f>
        <v>0</v>
      </c>
      <c r="BF235" s="127">
        <f>IF(N235="znížená",J235,0)</f>
        <v>0</v>
      </c>
      <c r="BG235" s="127">
        <f>IF(N235="zákl. prenesená",J235,0)</f>
        <v>0</v>
      </c>
      <c r="BH235" s="127">
        <f>IF(N235="zníž. prenesená",J235,0)</f>
        <v>0</v>
      </c>
      <c r="BI235" s="127">
        <f>IF(N235="nulová",J235,0)</f>
        <v>0</v>
      </c>
      <c r="BJ235" s="49" t="s">
        <v>147</v>
      </c>
      <c r="BK235" s="127">
        <f>ROUND(I235*H235,2)</f>
        <v>0</v>
      </c>
      <c r="BL235" s="49" t="s">
        <v>210</v>
      </c>
      <c r="BM235" s="126" t="s">
        <v>565</v>
      </c>
    </row>
    <row r="236" spans="2:65" s="11" customFormat="1">
      <c r="B236" s="128"/>
      <c r="C236" s="150"/>
      <c r="D236" s="151" t="s">
        <v>166</v>
      </c>
      <c r="E236" s="152" t="s">
        <v>1</v>
      </c>
      <c r="F236" s="153" t="s">
        <v>543</v>
      </c>
      <c r="G236" s="150"/>
      <c r="H236" s="154">
        <v>5.7</v>
      </c>
      <c r="J236" s="150"/>
      <c r="L236" s="128"/>
      <c r="M236" s="130"/>
      <c r="T236" s="131"/>
      <c r="AT236" s="129" t="s">
        <v>166</v>
      </c>
      <c r="AU236" s="129" t="s">
        <v>147</v>
      </c>
      <c r="AV236" s="11" t="s">
        <v>147</v>
      </c>
      <c r="AW236" s="11" t="s">
        <v>31</v>
      </c>
      <c r="AX236" s="11" t="s">
        <v>75</v>
      </c>
      <c r="AY236" s="129" t="s">
        <v>140</v>
      </c>
    </row>
    <row r="237" spans="2:65" s="12" customFormat="1">
      <c r="B237" s="132"/>
      <c r="C237" s="155"/>
      <c r="D237" s="151" t="s">
        <v>166</v>
      </c>
      <c r="E237" s="156" t="s">
        <v>1</v>
      </c>
      <c r="F237" s="157" t="s">
        <v>168</v>
      </c>
      <c r="G237" s="155"/>
      <c r="H237" s="158">
        <v>5.7</v>
      </c>
      <c r="J237" s="155"/>
      <c r="L237" s="132"/>
      <c r="M237" s="134"/>
      <c r="T237" s="135"/>
      <c r="AT237" s="133" t="s">
        <v>166</v>
      </c>
      <c r="AU237" s="133" t="s">
        <v>147</v>
      </c>
      <c r="AV237" s="12" t="s">
        <v>146</v>
      </c>
      <c r="AW237" s="12" t="s">
        <v>31</v>
      </c>
      <c r="AX237" s="12" t="s">
        <v>83</v>
      </c>
      <c r="AY237" s="133" t="s">
        <v>140</v>
      </c>
    </row>
    <row r="238" spans="2:65" s="59" customFormat="1" ht="24.2" customHeight="1">
      <c r="B238" s="4"/>
      <c r="C238" s="145" t="s">
        <v>339</v>
      </c>
      <c r="D238" s="145" t="s">
        <v>142</v>
      </c>
      <c r="E238" s="146" t="s">
        <v>424</v>
      </c>
      <c r="F238" s="147" t="s">
        <v>425</v>
      </c>
      <c r="G238" s="148" t="s">
        <v>145</v>
      </c>
      <c r="H238" s="149">
        <v>1</v>
      </c>
      <c r="I238" s="5"/>
      <c r="J238" s="167">
        <f>ROUND(I238*H238,2)</f>
        <v>0</v>
      </c>
      <c r="K238" s="6"/>
      <c r="L238" s="4"/>
      <c r="M238" s="7" t="s">
        <v>1</v>
      </c>
      <c r="N238" s="123" t="s">
        <v>41</v>
      </c>
      <c r="P238" s="124">
        <f>O238*H238</f>
        <v>0</v>
      </c>
      <c r="Q238" s="124">
        <v>0</v>
      </c>
      <c r="R238" s="124">
        <f>Q238*H238</f>
        <v>0</v>
      </c>
      <c r="S238" s="124">
        <v>1.1000000000000001E-3</v>
      </c>
      <c r="T238" s="125">
        <f>S238*H238</f>
        <v>1.1000000000000001E-3</v>
      </c>
      <c r="AR238" s="126" t="s">
        <v>210</v>
      </c>
      <c r="AT238" s="126" t="s">
        <v>142</v>
      </c>
      <c r="AU238" s="126" t="s">
        <v>147</v>
      </c>
      <c r="AY238" s="49" t="s">
        <v>140</v>
      </c>
      <c r="BE238" s="127">
        <f>IF(N238="základná",J238,0)</f>
        <v>0</v>
      </c>
      <c r="BF238" s="127">
        <f>IF(N238="znížená",J238,0)</f>
        <v>0</v>
      </c>
      <c r="BG238" s="127">
        <f>IF(N238="zákl. prenesená",J238,0)</f>
        <v>0</v>
      </c>
      <c r="BH238" s="127">
        <f>IF(N238="zníž. prenesená",J238,0)</f>
        <v>0</v>
      </c>
      <c r="BI238" s="127">
        <f>IF(N238="nulová",J238,0)</f>
        <v>0</v>
      </c>
      <c r="BJ238" s="49" t="s">
        <v>147</v>
      </c>
      <c r="BK238" s="127">
        <f>ROUND(I238*H238,2)</f>
        <v>0</v>
      </c>
      <c r="BL238" s="49" t="s">
        <v>210</v>
      </c>
      <c r="BM238" s="126" t="s">
        <v>566</v>
      </c>
    </row>
    <row r="239" spans="2:65" s="11" customFormat="1">
      <c r="B239" s="128"/>
      <c r="C239" s="150"/>
      <c r="D239" s="151" t="s">
        <v>166</v>
      </c>
      <c r="E239" s="152" t="s">
        <v>1</v>
      </c>
      <c r="F239" s="153" t="s">
        <v>83</v>
      </c>
      <c r="G239" s="150"/>
      <c r="H239" s="154">
        <v>1</v>
      </c>
      <c r="J239" s="150"/>
      <c r="L239" s="128"/>
      <c r="M239" s="130"/>
      <c r="T239" s="131"/>
      <c r="AT239" s="129" t="s">
        <v>166</v>
      </c>
      <c r="AU239" s="129" t="s">
        <v>147</v>
      </c>
      <c r="AV239" s="11" t="s">
        <v>147</v>
      </c>
      <c r="AW239" s="11" t="s">
        <v>31</v>
      </c>
      <c r="AX239" s="11" t="s">
        <v>75</v>
      </c>
      <c r="AY239" s="129" t="s">
        <v>140</v>
      </c>
    </row>
    <row r="240" spans="2:65" s="12" customFormat="1">
      <c r="B240" s="132"/>
      <c r="C240" s="155"/>
      <c r="D240" s="151" t="s">
        <v>166</v>
      </c>
      <c r="E240" s="156" t="s">
        <v>1</v>
      </c>
      <c r="F240" s="157" t="s">
        <v>168</v>
      </c>
      <c r="G240" s="155"/>
      <c r="H240" s="158">
        <v>1</v>
      </c>
      <c r="J240" s="155"/>
      <c r="L240" s="132"/>
      <c r="M240" s="134"/>
      <c r="T240" s="135"/>
      <c r="AT240" s="133" t="s">
        <v>166</v>
      </c>
      <c r="AU240" s="133" t="s">
        <v>147</v>
      </c>
      <c r="AV240" s="12" t="s">
        <v>146</v>
      </c>
      <c r="AW240" s="12" t="s">
        <v>31</v>
      </c>
      <c r="AX240" s="12" t="s">
        <v>83</v>
      </c>
      <c r="AY240" s="133" t="s">
        <v>140</v>
      </c>
    </row>
    <row r="241" spans="2:65" s="59" customFormat="1" ht="24.2" customHeight="1">
      <c r="B241" s="4"/>
      <c r="C241" s="145" t="s">
        <v>345</v>
      </c>
      <c r="D241" s="145" t="s">
        <v>142</v>
      </c>
      <c r="E241" s="146" t="s">
        <v>428</v>
      </c>
      <c r="F241" s="147" t="s">
        <v>429</v>
      </c>
      <c r="G241" s="148" t="s">
        <v>259</v>
      </c>
      <c r="H241" s="149">
        <v>3</v>
      </c>
      <c r="I241" s="5"/>
      <c r="J241" s="167">
        <f>ROUND(I241*H241,2)</f>
        <v>0</v>
      </c>
      <c r="K241" s="6"/>
      <c r="L241" s="4"/>
      <c r="M241" s="7" t="s">
        <v>1</v>
      </c>
      <c r="N241" s="123" t="s">
        <v>41</v>
      </c>
      <c r="P241" s="124">
        <f>O241*H241</f>
        <v>0</v>
      </c>
      <c r="Q241" s="124">
        <v>0</v>
      </c>
      <c r="R241" s="124">
        <f>Q241*H241</f>
        <v>0</v>
      </c>
      <c r="S241" s="124">
        <v>3.5599999999999998E-3</v>
      </c>
      <c r="T241" s="125">
        <f>S241*H241</f>
        <v>1.0679999999999999E-2</v>
      </c>
      <c r="AR241" s="126" t="s">
        <v>210</v>
      </c>
      <c r="AT241" s="126" t="s">
        <v>142</v>
      </c>
      <c r="AU241" s="126" t="s">
        <v>147</v>
      </c>
      <c r="AY241" s="49" t="s">
        <v>140</v>
      </c>
      <c r="BE241" s="127">
        <f>IF(N241="základná",J241,0)</f>
        <v>0</v>
      </c>
      <c r="BF241" s="127">
        <f>IF(N241="znížená",J241,0)</f>
        <v>0</v>
      </c>
      <c r="BG241" s="127">
        <f>IF(N241="zákl. prenesená",J241,0)</f>
        <v>0</v>
      </c>
      <c r="BH241" s="127">
        <f>IF(N241="zníž. prenesená",J241,0)</f>
        <v>0</v>
      </c>
      <c r="BI241" s="127">
        <f>IF(N241="nulová",J241,0)</f>
        <v>0</v>
      </c>
      <c r="BJ241" s="49" t="s">
        <v>147</v>
      </c>
      <c r="BK241" s="127">
        <f>ROUND(I241*H241,2)</f>
        <v>0</v>
      </c>
      <c r="BL241" s="49" t="s">
        <v>210</v>
      </c>
      <c r="BM241" s="126" t="s">
        <v>567</v>
      </c>
    </row>
    <row r="242" spans="2:65" s="11" customFormat="1">
      <c r="B242" s="128"/>
      <c r="C242" s="150"/>
      <c r="D242" s="151" t="s">
        <v>166</v>
      </c>
      <c r="E242" s="152" t="s">
        <v>1</v>
      </c>
      <c r="F242" s="153" t="s">
        <v>568</v>
      </c>
      <c r="G242" s="150"/>
      <c r="H242" s="154">
        <v>3</v>
      </c>
      <c r="J242" s="150"/>
      <c r="L242" s="128"/>
      <c r="M242" s="130"/>
      <c r="T242" s="131"/>
      <c r="AT242" s="129" t="s">
        <v>166</v>
      </c>
      <c r="AU242" s="129" t="s">
        <v>147</v>
      </c>
      <c r="AV242" s="11" t="s">
        <v>147</v>
      </c>
      <c r="AW242" s="11" t="s">
        <v>31</v>
      </c>
      <c r="AX242" s="11" t="s">
        <v>75</v>
      </c>
      <c r="AY242" s="129" t="s">
        <v>140</v>
      </c>
    </row>
    <row r="243" spans="2:65" s="12" customFormat="1">
      <c r="B243" s="132"/>
      <c r="C243" s="155"/>
      <c r="D243" s="151" t="s">
        <v>166</v>
      </c>
      <c r="E243" s="156" t="s">
        <v>1</v>
      </c>
      <c r="F243" s="157" t="s">
        <v>168</v>
      </c>
      <c r="G243" s="155"/>
      <c r="H243" s="158">
        <v>3</v>
      </c>
      <c r="J243" s="155"/>
      <c r="L243" s="132"/>
      <c r="M243" s="134"/>
      <c r="T243" s="135"/>
      <c r="AT243" s="133" t="s">
        <v>166</v>
      </c>
      <c r="AU243" s="133" t="s">
        <v>147</v>
      </c>
      <c r="AV243" s="12" t="s">
        <v>146</v>
      </c>
      <c r="AW243" s="12" t="s">
        <v>31</v>
      </c>
      <c r="AX243" s="12" t="s">
        <v>83</v>
      </c>
      <c r="AY243" s="133" t="s">
        <v>140</v>
      </c>
    </row>
    <row r="244" spans="2:65" s="59" customFormat="1" ht="33" customHeight="1">
      <c r="B244" s="4"/>
      <c r="C244" s="145" t="s">
        <v>349</v>
      </c>
      <c r="D244" s="145" t="s">
        <v>142</v>
      </c>
      <c r="E244" s="146" t="s">
        <v>432</v>
      </c>
      <c r="F244" s="147" t="s">
        <v>433</v>
      </c>
      <c r="G244" s="148" t="s">
        <v>145</v>
      </c>
      <c r="H244" s="149">
        <v>3</v>
      </c>
      <c r="I244" s="5"/>
      <c r="J244" s="167">
        <f>ROUND(I244*H244,2)</f>
        <v>0</v>
      </c>
      <c r="K244" s="6"/>
      <c r="L244" s="4"/>
      <c r="M244" s="7" t="s">
        <v>1</v>
      </c>
      <c r="N244" s="123" t="s">
        <v>41</v>
      </c>
      <c r="P244" s="124">
        <f>O244*H244</f>
        <v>0</v>
      </c>
      <c r="Q244" s="124">
        <v>0</v>
      </c>
      <c r="R244" s="124">
        <f>Q244*H244</f>
        <v>0</v>
      </c>
      <c r="S244" s="124">
        <v>1.16E-3</v>
      </c>
      <c r="T244" s="125">
        <f>S244*H244</f>
        <v>3.48E-3</v>
      </c>
      <c r="AR244" s="126" t="s">
        <v>210</v>
      </c>
      <c r="AT244" s="126" t="s">
        <v>142</v>
      </c>
      <c r="AU244" s="126" t="s">
        <v>147</v>
      </c>
      <c r="AY244" s="49" t="s">
        <v>140</v>
      </c>
      <c r="BE244" s="127">
        <f>IF(N244="základná",J244,0)</f>
        <v>0</v>
      </c>
      <c r="BF244" s="127">
        <f>IF(N244="znížená",J244,0)</f>
        <v>0</v>
      </c>
      <c r="BG244" s="127">
        <f>IF(N244="zákl. prenesená",J244,0)</f>
        <v>0</v>
      </c>
      <c r="BH244" s="127">
        <f>IF(N244="zníž. prenesená",J244,0)</f>
        <v>0</v>
      </c>
      <c r="BI244" s="127">
        <f>IF(N244="nulová",J244,0)</f>
        <v>0</v>
      </c>
      <c r="BJ244" s="49" t="s">
        <v>147</v>
      </c>
      <c r="BK244" s="127">
        <f>ROUND(I244*H244,2)</f>
        <v>0</v>
      </c>
      <c r="BL244" s="49" t="s">
        <v>210</v>
      </c>
      <c r="BM244" s="126" t="s">
        <v>569</v>
      </c>
    </row>
    <row r="245" spans="2:65" s="11" customFormat="1">
      <c r="B245" s="128"/>
      <c r="C245" s="150"/>
      <c r="D245" s="151" t="s">
        <v>166</v>
      </c>
      <c r="E245" s="152" t="s">
        <v>1</v>
      </c>
      <c r="F245" s="153" t="s">
        <v>98</v>
      </c>
      <c r="G245" s="150"/>
      <c r="H245" s="154">
        <v>3</v>
      </c>
      <c r="J245" s="150"/>
      <c r="L245" s="128"/>
      <c r="M245" s="130"/>
      <c r="T245" s="131"/>
      <c r="AT245" s="129" t="s">
        <v>166</v>
      </c>
      <c r="AU245" s="129" t="s">
        <v>147</v>
      </c>
      <c r="AV245" s="11" t="s">
        <v>147</v>
      </c>
      <c r="AW245" s="11" t="s">
        <v>31</v>
      </c>
      <c r="AX245" s="11" t="s">
        <v>75</v>
      </c>
      <c r="AY245" s="129" t="s">
        <v>140</v>
      </c>
    </row>
    <row r="246" spans="2:65" s="12" customFormat="1">
      <c r="B246" s="132"/>
      <c r="C246" s="155"/>
      <c r="D246" s="151" t="s">
        <v>166</v>
      </c>
      <c r="E246" s="156" t="s">
        <v>1</v>
      </c>
      <c r="F246" s="157" t="s">
        <v>168</v>
      </c>
      <c r="G246" s="155"/>
      <c r="H246" s="158">
        <v>3</v>
      </c>
      <c r="J246" s="155"/>
      <c r="L246" s="132"/>
      <c r="M246" s="134"/>
      <c r="T246" s="135"/>
      <c r="AT246" s="133" t="s">
        <v>166</v>
      </c>
      <c r="AU246" s="133" t="s">
        <v>147</v>
      </c>
      <c r="AV246" s="12" t="s">
        <v>146</v>
      </c>
      <c r="AW246" s="12" t="s">
        <v>31</v>
      </c>
      <c r="AX246" s="12" t="s">
        <v>83</v>
      </c>
      <c r="AY246" s="133" t="s">
        <v>140</v>
      </c>
    </row>
    <row r="247" spans="2:65" s="59" customFormat="1" ht="24.2" customHeight="1">
      <c r="B247" s="4"/>
      <c r="C247" s="145" t="s">
        <v>354</v>
      </c>
      <c r="D247" s="145" t="s">
        <v>142</v>
      </c>
      <c r="E247" s="146" t="s">
        <v>437</v>
      </c>
      <c r="F247" s="147" t="s">
        <v>438</v>
      </c>
      <c r="G247" s="148" t="s">
        <v>252</v>
      </c>
      <c r="H247" s="13"/>
      <c r="I247" s="5"/>
      <c r="J247" s="167">
        <f>ROUND(I247*H247,2)</f>
        <v>0</v>
      </c>
      <c r="K247" s="6"/>
      <c r="L247" s="4"/>
      <c r="M247" s="7" t="s">
        <v>1</v>
      </c>
      <c r="N247" s="123" t="s">
        <v>41</v>
      </c>
      <c r="P247" s="124">
        <f>O247*H247</f>
        <v>0</v>
      </c>
      <c r="Q247" s="124">
        <v>0</v>
      </c>
      <c r="R247" s="124">
        <f>Q247*H247</f>
        <v>0</v>
      </c>
      <c r="S247" s="124">
        <v>0</v>
      </c>
      <c r="T247" s="125">
        <f>S247*H247</f>
        <v>0</v>
      </c>
      <c r="AR247" s="126" t="s">
        <v>210</v>
      </c>
      <c r="AT247" s="126" t="s">
        <v>142</v>
      </c>
      <c r="AU247" s="126" t="s">
        <v>147</v>
      </c>
      <c r="AY247" s="49" t="s">
        <v>140</v>
      </c>
      <c r="BE247" s="127">
        <f>IF(N247="základná",J247,0)</f>
        <v>0</v>
      </c>
      <c r="BF247" s="127">
        <f>IF(N247="znížená",J247,0)</f>
        <v>0</v>
      </c>
      <c r="BG247" s="127">
        <f>IF(N247="zákl. prenesená",J247,0)</f>
        <v>0</v>
      </c>
      <c r="BH247" s="127">
        <f>IF(N247="zníž. prenesená",J247,0)</f>
        <v>0</v>
      </c>
      <c r="BI247" s="127">
        <f>IF(N247="nulová",J247,0)</f>
        <v>0</v>
      </c>
      <c r="BJ247" s="49" t="s">
        <v>147</v>
      </c>
      <c r="BK247" s="127">
        <f>ROUND(I247*H247,2)</f>
        <v>0</v>
      </c>
      <c r="BL247" s="49" t="s">
        <v>210</v>
      </c>
      <c r="BM247" s="126" t="s">
        <v>570</v>
      </c>
    </row>
    <row r="248" spans="2:65" s="3" customFormat="1" ht="22.9" customHeight="1">
      <c r="B248" s="116"/>
      <c r="C248" s="141"/>
      <c r="D248" s="142" t="s">
        <v>74</v>
      </c>
      <c r="E248" s="144" t="s">
        <v>440</v>
      </c>
      <c r="F248" s="144" t="s">
        <v>441</v>
      </c>
      <c r="G248" s="141"/>
      <c r="H248" s="141"/>
      <c r="J248" s="166">
        <f>BK248</f>
        <v>0</v>
      </c>
      <c r="L248" s="116"/>
      <c r="M248" s="118"/>
      <c r="P248" s="119">
        <f>SUM(P249:P252)</f>
        <v>0</v>
      </c>
      <c r="R248" s="119">
        <f>SUM(R249:R252)</f>
        <v>7.6607999999999989E-3</v>
      </c>
      <c r="T248" s="120">
        <f>SUM(T249:T252)</f>
        <v>0</v>
      </c>
      <c r="AR248" s="117" t="s">
        <v>147</v>
      </c>
      <c r="AT248" s="121" t="s">
        <v>74</v>
      </c>
      <c r="AU248" s="121" t="s">
        <v>83</v>
      </c>
      <c r="AY248" s="117" t="s">
        <v>140</v>
      </c>
      <c r="BK248" s="122">
        <f>SUM(BK249:BK252)</f>
        <v>0</v>
      </c>
    </row>
    <row r="249" spans="2:65" s="59" customFormat="1" ht="24.2" customHeight="1">
      <c r="B249" s="4"/>
      <c r="C249" s="145" t="s">
        <v>359</v>
      </c>
      <c r="D249" s="145" t="s">
        <v>142</v>
      </c>
      <c r="E249" s="146" t="s">
        <v>451</v>
      </c>
      <c r="F249" s="147" t="s">
        <v>452</v>
      </c>
      <c r="G249" s="148" t="s">
        <v>96</v>
      </c>
      <c r="H249" s="149">
        <v>27.36</v>
      </c>
      <c r="I249" s="5"/>
      <c r="J249" s="167">
        <f>ROUND(I249*H249,2)</f>
        <v>0</v>
      </c>
      <c r="K249" s="6"/>
      <c r="L249" s="4"/>
      <c r="M249" s="7" t="s">
        <v>1</v>
      </c>
      <c r="N249" s="123" t="s">
        <v>41</v>
      </c>
      <c r="P249" s="124">
        <f>O249*H249</f>
        <v>0</v>
      </c>
      <c r="Q249" s="124">
        <v>2.7999999999999998E-4</v>
      </c>
      <c r="R249" s="124">
        <f>Q249*H249</f>
        <v>7.6607999999999989E-3</v>
      </c>
      <c r="S249" s="124">
        <v>0</v>
      </c>
      <c r="T249" s="125">
        <f>S249*H249</f>
        <v>0</v>
      </c>
      <c r="AR249" s="126" t="s">
        <v>210</v>
      </c>
      <c r="AT249" s="126" t="s">
        <v>142</v>
      </c>
      <c r="AU249" s="126" t="s">
        <v>147</v>
      </c>
      <c r="AY249" s="49" t="s">
        <v>140</v>
      </c>
      <c r="BE249" s="127">
        <f>IF(N249="základná",J249,0)</f>
        <v>0</v>
      </c>
      <c r="BF249" s="127">
        <f>IF(N249="znížená",J249,0)</f>
        <v>0</v>
      </c>
      <c r="BG249" s="127">
        <f>IF(N249="zákl. prenesená",J249,0)</f>
        <v>0</v>
      </c>
      <c r="BH249" s="127">
        <f>IF(N249="zníž. prenesená",J249,0)</f>
        <v>0</v>
      </c>
      <c r="BI249" s="127">
        <f>IF(N249="nulová",J249,0)</f>
        <v>0</v>
      </c>
      <c r="BJ249" s="49" t="s">
        <v>147</v>
      </c>
      <c r="BK249" s="127">
        <f>ROUND(I249*H249,2)</f>
        <v>0</v>
      </c>
      <c r="BL249" s="49" t="s">
        <v>210</v>
      </c>
      <c r="BM249" s="126" t="s">
        <v>571</v>
      </c>
    </row>
    <row r="250" spans="2:65" s="11" customFormat="1">
      <c r="B250" s="128"/>
      <c r="C250" s="150"/>
      <c r="D250" s="151" t="s">
        <v>166</v>
      </c>
      <c r="E250" s="152" t="s">
        <v>1</v>
      </c>
      <c r="F250" s="153" t="s">
        <v>496</v>
      </c>
      <c r="G250" s="150"/>
      <c r="H250" s="154">
        <v>27.36</v>
      </c>
      <c r="J250" s="150"/>
      <c r="L250" s="128"/>
      <c r="M250" s="130"/>
      <c r="T250" s="131"/>
      <c r="AT250" s="129" t="s">
        <v>166</v>
      </c>
      <c r="AU250" s="129" t="s">
        <v>147</v>
      </c>
      <c r="AV250" s="11" t="s">
        <v>147</v>
      </c>
      <c r="AW250" s="11" t="s">
        <v>31</v>
      </c>
      <c r="AX250" s="11" t="s">
        <v>75</v>
      </c>
      <c r="AY250" s="129" t="s">
        <v>140</v>
      </c>
    </row>
    <row r="251" spans="2:65" s="12" customFormat="1">
      <c r="B251" s="132"/>
      <c r="C251" s="155"/>
      <c r="D251" s="151" t="s">
        <v>166</v>
      </c>
      <c r="E251" s="156" t="s">
        <v>1</v>
      </c>
      <c r="F251" s="157" t="s">
        <v>168</v>
      </c>
      <c r="G251" s="155"/>
      <c r="H251" s="158">
        <v>27.36</v>
      </c>
      <c r="J251" s="155"/>
      <c r="L251" s="132"/>
      <c r="M251" s="134"/>
      <c r="T251" s="135"/>
      <c r="AT251" s="133" t="s">
        <v>166</v>
      </c>
      <c r="AU251" s="133" t="s">
        <v>147</v>
      </c>
      <c r="AV251" s="12" t="s">
        <v>146</v>
      </c>
      <c r="AW251" s="12" t="s">
        <v>31</v>
      </c>
      <c r="AX251" s="12" t="s">
        <v>83</v>
      </c>
      <c r="AY251" s="133" t="s">
        <v>140</v>
      </c>
    </row>
    <row r="252" spans="2:65" s="59" customFormat="1" ht="21.75" customHeight="1">
      <c r="B252" s="4"/>
      <c r="C252" s="145" t="s">
        <v>364</v>
      </c>
      <c r="D252" s="145" t="s">
        <v>142</v>
      </c>
      <c r="E252" s="146" t="s">
        <v>455</v>
      </c>
      <c r="F252" s="147" t="s">
        <v>456</v>
      </c>
      <c r="G252" s="148" t="s">
        <v>252</v>
      </c>
      <c r="H252" s="13"/>
      <c r="I252" s="5"/>
      <c r="J252" s="167">
        <f>ROUND(I252*H252,2)</f>
        <v>0</v>
      </c>
      <c r="K252" s="6"/>
      <c r="L252" s="4"/>
      <c r="M252" s="7" t="s">
        <v>1</v>
      </c>
      <c r="N252" s="123" t="s">
        <v>41</v>
      </c>
      <c r="P252" s="124">
        <f>O252*H252</f>
        <v>0</v>
      </c>
      <c r="Q252" s="124">
        <v>0</v>
      </c>
      <c r="R252" s="124">
        <f>Q252*H252</f>
        <v>0</v>
      </c>
      <c r="S252" s="124">
        <v>0</v>
      </c>
      <c r="T252" s="125">
        <f>S252*H252</f>
        <v>0</v>
      </c>
      <c r="AR252" s="126" t="s">
        <v>210</v>
      </c>
      <c r="AT252" s="126" t="s">
        <v>142</v>
      </c>
      <c r="AU252" s="126" t="s">
        <v>147</v>
      </c>
      <c r="AY252" s="49" t="s">
        <v>140</v>
      </c>
      <c r="BE252" s="127">
        <f>IF(N252="základná",J252,0)</f>
        <v>0</v>
      </c>
      <c r="BF252" s="127">
        <f>IF(N252="znížená",J252,0)</f>
        <v>0</v>
      </c>
      <c r="BG252" s="127">
        <f>IF(N252="zákl. prenesená",J252,0)</f>
        <v>0</v>
      </c>
      <c r="BH252" s="127">
        <f>IF(N252="zníž. prenesená",J252,0)</f>
        <v>0</v>
      </c>
      <c r="BI252" s="127">
        <f>IF(N252="nulová",J252,0)</f>
        <v>0</v>
      </c>
      <c r="BJ252" s="49" t="s">
        <v>147</v>
      </c>
      <c r="BK252" s="127">
        <f>ROUND(I252*H252,2)</f>
        <v>0</v>
      </c>
      <c r="BL252" s="49" t="s">
        <v>210</v>
      </c>
      <c r="BM252" s="126" t="s">
        <v>572</v>
      </c>
    </row>
    <row r="253" spans="2:65" s="3" customFormat="1" ht="22.9" customHeight="1">
      <c r="B253" s="116"/>
      <c r="C253" s="141"/>
      <c r="D253" s="142" t="s">
        <v>74</v>
      </c>
      <c r="E253" s="144" t="s">
        <v>458</v>
      </c>
      <c r="F253" s="144" t="s">
        <v>459</v>
      </c>
      <c r="G253" s="141"/>
      <c r="H253" s="141"/>
      <c r="J253" s="166">
        <f>BK253</f>
        <v>0</v>
      </c>
      <c r="L253" s="116"/>
      <c r="M253" s="118"/>
      <c r="P253" s="119">
        <f>SUM(P254:P257)</f>
        <v>0</v>
      </c>
      <c r="R253" s="119">
        <f>SUM(R254:R257)</f>
        <v>1.4883800000000001E-3</v>
      </c>
      <c r="T253" s="120">
        <f>SUM(T254:T257)</f>
        <v>0</v>
      </c>
      <c r="AR253" s="117" t="s">
        <v>147</v>
      </c>
      <c r="AT253" s="121" t="s">
        <v>74</v>
      </c>
      <c r="AU253" s="121" t="s">
        <v>83</v>
      </c>
      <c r="AY253" s="117" t="s">
        <v>140</v>
      </c>
      <c r="BK253" s="122">
        <f>SUM(BK254:BK257)</f>
        <v>0</v>
      </c>
    </row>
    <row r="254" spans="2:65" s="59" customFormat="1" ht="37.9" customHeight="1">
      <c r="B254" s="4"/>
      <c r="C254" s="145" t="s">
        <v>369</v>
      </c>
      <c r="D254" s="145" t="s">
        <v>142</v>
      </c>
      <c r="E254" s="146" t="s">
        <v>461</v>
      </c>
      <c r="F254" s="147" t="s">
        <v>462</v>
      </c>
      <c r="G254" s="148" t="s">
        <v>96</v>
      </c>
      <c r="H254" s="149">
        <v>74.418999999999997</v>
      </c>
      <c r="I254" s="5"/>
      <c r="J254" s="167">
        <f>ROUND(I254*H254,2)</f>
        <v>0</v>
      </c>
      <c r="K254" s="6"/>
      <c r="L254" s="4"/>
      <c r="M254" s="7" t="s">
        <v>1</v>
      </c>
      <c r="N254" s="123" t="s">
        <v>41</v>
      </c>
      <c r="P254" s="124">
        <f>O254*H254</f>
        <v>0</v>
      </c>
      <c r="Q254" s="124">
        <v>2.0000000000000002E-5</v>
      </c>
      <c r="R254" s="124">
        <f>Q254*H254</f>
        <v>1.4883800000000001E-3</v>
      </c>
      <c r="S254" s="124">
        <v>0</v>
      </c>
      <c r="T254" s="125">
        <f>S254*H254</f>
        <v>0</v>
      </c>
      <c r="AR254" s="126" t="s">
        <v>210</v>
      </c>
      <c r="AT254" s="126" t="s">
        <v>142</v>
      </c>
      <c r="AU254" s="126" t="s">
        <v>147</v>
      </c>
      <c r="AY254" s="49" t="s">
        <v>140</v>
      </c>
      <c r="BE254" s="127">
        <f>IF(N254="základná",J254,0)</f>
        <v>0</v>
      </c>
      <c r="BF254" s="127">
        <f>IF(N254="znížená",J254,0)</f>
        <v>0</v>
      </c>
      <c r="BG254" s="127">
        <f>IF(N254="zákl. prenesená",J254,0)</f>
        <v>0</v>
      </c>
      <c r="BH254" s="127">
        <f>IF(N254="zníž. prenesená",J254,0)</f>
        <v>0</v>
      </c>
      <c r="BI254" s="127">
        <f>IF(N254="nulová",J254,0)</f>
        <v>0</v>
      </c>
      <c r="BJ254" s="49" t="s">
        <v>147</v>
      </c>
      <c r="BK254" s="127">
        <f>ROUND(I254*H254,2)</f>
        <v>0</v>
      </c>
      <c r="BL254" s="49" t="s">
        <v>210</v>
      </c>
      <c r="BM254" s="126" t="s">
        <v>573</v>
      </c>
    </row>
    <row r="255" spans="2:65" s="11" customFormat="1">
      <c r="B255" s="128"/>
      <c r="C255" s="150"/>
      <c r="D255" s="151" t="s">
        <v>166</v>
      </c>
      <c r="E255" s="152" t="s">
        <v>1</v>
      </c>
      <c r="F255" s="153" t="s">
        <v>574</v>
      </c>
      <c r="G255" s="150"/>
      <c r="H255" s="154">
        <v>68.400000000000006</v>
      </c>
      <c r="J255" s="150"/>
      <c r="L255" s="128"/>
      <c r="M255" s="130"/>
      <c r="T255" s="131"/>
      <c r="AT255" s="129" t="s">
        <v>166</v>
      </c>
      <c r="AU255" s="129" t="s">
        <v>147</v>
      </c>
      <c r="AV255" s="11" t="s">
        <v>147</v>
      </c>
      <c r="AW255" s="11" t="s">
        <v>31</v>
      </c>
      <c r="AX255" s="11" t="s">
        <v>75</v>
      </c>
      <c r="AY255" s="129" t="s">
        <v>140</v>
      </c>
    </row>
    <row r="256" spans="2:65" s="11" customFormat="1">
      <c r="B256" s="128"/>
      <c r="C256" s="150"/>
      <c r="D256" s="151" t="s">
        <v>166</v>
      </c>
      <c r="E256" s="152" t="s">
        <v>1</v>
      </c>
      <c r="F256" s="153" t="s">
        <v>575</v>
      </c>
      <c r="G256" s="150"/>
      <c r="H256" s="154">
        <v>6.0190000000000001</v>
      </c>
      <c r="J256" s="150"/>
      <c r="L256" s="128"/>
      <c r="M256" s="130"/>
      <c r="T256" s="131"/>
      <c r="AT256" s="129" t="s">
        <v>166</v>
      </c>
      <c r="AU256" s="129" t="s">
        <v>147</v>
      </c>
      <c r="AV256" s="11" t="s">
        <v>147</v>
      </c>
      <c r="AW256" s="11" t="s">
        <v>31</v>
      </c>
      <c r="AX256" s="11" t="s">
        <v>75</v>
      </c>
      <c r="AY256" s="129" t="s">
        <v>140</v>
      </c>
    </row>
    <row r="257" spans="2:65" s="12" customFormat="1">
      <c r="B257" s="132"/>
      <c r="C257" s="155"/>
      <c r="D257" s="151" t="s">
        <v>166</v>
      </c>
      <c r="E257" s="156" t="s">
        <v>1</v>
      </c>
      <c r="F257" s="157" t="s">
        <v>168</v>
      </c>
      <c r="G257" s="155"/>
      <c r="H257" s="158">
        <v>74.418999999999997</v>
      </c>
      <c r="J257" s="155"/>
      <c r="L257" s="132"/>
      <c r="M257" s="134"/>
      <c r="T257" s="135"/>
      <c r="AT257" s="133" t="s">
        <v>166</v>
      </c>
      <c r="AU257" s="133" t="s">
        <v>147</v>
      </c>
      <c r="AV257" s="12" t="s">
        <v>146</v>
      </c>
      <c r="AW257" s="12" t="s">
        <v>31</v>
      </c>
      <c r="AX257" s="12" t="s">
        <v>83</v>
      </c>
      <c r="AY257" s="133" t="s">
        <v>140</v>
      </c>
    </row>
    <row r="258" spans="2:65" s="3" customFormat="1" ht="25.9" customHeight="1">
      <c r="B258" s="116"/>
      <c r="C258" s="141"/>
      <c r="D258" s="142" t="s">
        <v>74</v>
      </c>
      <c r="E258" s="143" t="s">
        <v>149</v>
      </c>
      <c r="F258" s="143" t="s">
        <v>475</v>
      </c>
      <c r="G258" s="141"/>
      <c r="H258" s="141"/>
      <c r="J258" s="165">
        <f>BK258</f>
        <v>0</v>
      </c>
      <c r="L258" s="116"/>
      <c r="M258" s="118"/>
      <c r="P258" s="119">
        <f>P259</f>
        <v>0</v>
      </c>
      <c r="R258" s="119">
        <f>R259</f>
        <v>0</v>
      </c>
      <c r="T258" s="120">
        <f>T259</f>
        <v>2.6379E-2</v>
      </c>
      <c r="AR258" s="117" t="s">
        <v>98</v>
      </c>
      <c r="AT258" s="121" t="s">
        <v>74</v>
      </c>
      <c r="AU258" s="121" t="s">
        <v>75</v>
      </c>
      <c r="AY258" s="117" t="s">
        <v>140</v>
      </c>
      <c r="BK258" s="122">
        <f>BK259</f>
        <v>0</v>
      </c>
    </row>
    <row r="259" spans="2:65" s="3" customFormat="1" ht="22.9" customHeight="1">
      <c r="B259" s="116"/>
      <c r="C259" s="141"/>
      <c r="D259" s="142" t="s">
        <v>74</v>
      </c>
      <c r="E259" s="144" t="s">
        <v>476</v>
      </c>
      <c r="F259" s="144" t="s">
        <v>477</v>
      </c>
      <c r="G259" s="141"/>
      <c r="H259" s="141"/>
      <c r="J259" s="166">
        <f>BK259</f>
        <v>0</v>
      </c>
      <c r="L259" s="116"/>
      <c r="M259" s="118"/>
      <c r="P259" s="119">
        <f>SUM(P260:P268)</f>
        <v>0</v>
      </c>
      <c r="R259" s="119">
        <f>SUM(R260:R268)</f>
        <v>0</v>
      </c>
      <c r="T259" s="120">
        <f>SUM(T260:T268)</f>
        <v>2.6379E-2</v>
      </c>
      <c r="AR259" s="117" t="s">
        <v>98</v>
      </c>
      <c r="AT259" s="121" t="s">
        <v>74</v>
      </c>
      <c r="AU259" s="121" t="s">
        <v>83</v>
      </c>
      <c r="AY259" s="117" t="s">
        <v>140</v>
      </c>
      <c r="BK259" s="122">
        <f>SUM(BK260:BK268)</f>
        <v>0</v>
      </c>
    </row>
    <row r="260" spans="2:65" s="59" customFormat="1" ht="24.2" customHeight="1">
      <c r="B260" s="4"/>
      <c r="C260" s="145" t="s">
        <v>373</v>
      </c>
      <c r="D260" s="145" t="s">
        <v>142</v>
      </c>
      <c r="E260" s="146" t="s">
        <v>479</v>
      </c>
      <c r="F260" s="147" t="s">
        <v>480</v>
      </c>
      <c r="G260" s="148" t="s">
        <v>259</v>
      </c>
      <c r="H260" s="149">
        <v>17.3</v>
      </c>
      <c r="I260" s="5"/>
      <c r="J260" s="167">
        <f>ROUND(I260*H260,2)</f>
        <v>0</v>
      </c>
      <c r="K260" s="6"/>
      <c r="L260" s="4"/>
      <c r="M260" s="7" t="s">
        <v>1</v>
      </c>
      <c r="N260" s="123" t="s">
        <v>41</v>
      </c>
      <c r="P260" s="124">
        <f>O260*H260</f>
        <v>0</v>
      </c>
      <c r="Q260" s="124">
        <v>0</v>
      </c>
      <c r="R260" s="124">
        <f>Q260*H260</f>
        <v>0</v>
      </c>
      <c r="S260" s="124">
        <v>6.3000000000000003E-4</v>
      </c>
      <c r="T260" s="125">
        <f>S260*H260</f>
        <v>1.0899000000000001E-2</v>
      </c>
      <c r="AR260" s="126" t="s">
        <v>442</v>
      </c>
      <c r="AT260" s="126" t="s">
        <v>142</v>
      </c>
      <c r="AU260" s="126" t="s">
        <v>147</v>
      </c>
      <c r="AY260" s="49" t="s">
        <v>140</v>
      </c>
      <c r="BE260" s="127">
        <f>IF(N260="základná",J260,0)</f>
        <v>0</v>
      </c>
      <c r="BF260" s="127">
        <f>IF(N260="znížená",J260,0)</f>
        <v>0</v>
      </c>
      <c r="BG260" s="127">
        <f>IF(N260="zákl. prenesená",J260,0)</f>
        <v>0</v>
      </c>
      <c r="BH260" s="127">
        <f>IF(N260="zníž. prenesená",J260,0)</f>
        <v>0</v>
      </c>
      <c r="BI260" s="127">
        <f>IF(N260="nulová",J260,0)</f>
        <v>0</v>
      </c>
      <c r="BJ260" s="49" t="s">
        <v>147</v>
      </c>
      <c r="BK260" s="127">
        <f>ROUND(I260*H260,2)</f>
        <v>0</v>
      </c>
      <c r="BL260" s="49" t="s">
        <v>442</v>
      </c>
      <c r="BM260" s="126" t="s">
        <v>576</v>
      </c>
    </row>
    <row r="261" spans="2:65" s="11" customFormat="1">
      <c r="B261" s="128"/>
      <c r="C261" s="150"/>
      <c r="D261" s="151" t="s">
        <v>166</v>
      </c>
      <c r="E261" s="152" t="s">
        <v>1</v>
      </c>
      <c r="F261" s="153" t="s">
        <v>577</v>
      </c>
      <c r="G261" s="150"/>
      <c r="H261" s="154">
        <v>17.3</v>
      </c>
      <c r="J261" s="150"/>
      <c r="L261" s="128"/>
      <c r="M261" s="130"/>
      <c r="T261" s="131"/>
      <c r="AT261" s="129" t="s">
        <v>166</v>
      </c>
      <c r="AU261" s="129" t="s">
        <v>147</v>
      </c>
      <c r="AV261" s="11" t="s">
        <v>147</v>
      </c>
      <c r="AW261" s="11" t="s">
        <v>31</v>
      </c>
      <c r="AX261" s="11" t="s">
        <v>75</v>
      </c>
      <c r="AY261" s="129" t="s">
        <v>140</v>
      </c>
    </row>
    <row r="262" spans="2:65" s="12" customFormat="1">
      <c r="B262" s="132"/>
      <c r="C262" s="155"/>
      <c r="D262" s="151" t="s">
        <v>166</v>
      </c>
      <c r="E262" s="156" t="s">
        <v>1</v>
      </c>
      <c r="F262" s="157" t="s">
        <v>168</v>
      </c>
      <c r="G262" s="155"/>
      <c r="H262" s="158">
        <v>17.3</v>
      </c>
      <c r="J262" s="155"/>
      <c r="L262" s="132"/>
      <c r="M262" s="134"/>
      <c r="T262" s="135"/>
      <c r="AT262" s="133" t="s">
        <v>166</v>
      </c>
      <c r="AU262" s="133" t="s">
        <v>147</v>
      </c>
      <c r="AV262" s="12" t="s">
        <v>146</v>
      </c>
      <c r="AW262" s="12" t="s">
        <v>31</v>
      </c>
      <c r="AX262" s="12" t="s">
        <v>83</v>
      </c>
      <c r="AY262" s="133" t="s">
        <v>140</v>
      </c>
    </row>
    <row r="263" spans="2:65" s="59" customFormat="1" ht="24.2" customHeight="1">
      <c r="B263" s="4"/>
      <c r="C263" s="145" t="s">
        <v>377</v>
      </c>
      <c r="D263" s="145" t="s">
        <v>142</v>
      </c>
      <c r="E263" s="146" t="s">
        <v>578</v>
      </c>
      <c r="F263" s="147" t="s">
        <v>579</v>
      </c>
      <c r="G263" s="148" t="s">
        <v>145</v>
      </c>
      <c r="H263" s="149">
        <v>15</v>
      </c>
      <c r="I263" s="5"/>
      <c r="J263" s="167">
        <f>ROUND(I263*H263,2)</f>
        <v>0</v>
      </c>
      <c r="K263" s="6"/>
      <c r="L263" s="4"/>
      <c r="M263" s="7" t="s">
        <v>1</v>
      </c>
      <c r="N263" s="123" t="s">
        <v>41</v>
      </c>
      <c r="P263" s="124">
        <f>O263*H263</f>
        <v>0</v>
      </c>
      <c r="Q263" s="124">
        <v>0</v>
      </c>
      <c r="R263" s="124">
        <f>Q263*H263</f>
        <v>0</v>
      </c>
      <c r="S263" s="124">
        <v>1E-3</v>
      </c>
      <c r="T263" s="125">
        <f>S263*H263</f>
        <v>1.4999999999999999E-2</v>
      </c>
      <c r="AR263" s="126" t="s">
        <v>442</v>
      </c>
      <c r="AT263" s="126" t="s">
        <v>142</v>
      </c>
      <c r="AU263" s="126" t="s">
        <v>147</v>
      </c>
      <c r="AY263" s="49" t="s">
        <v>140</v>
      </c>
      <c r="BE263" s="127">
        <f>IF(N263="základná",J263,0)</f>
        <v>0</v>
      </c>
      <c r="BF263" s="127">
        <f>IF(N263="znížená",J263,0)</f>
        <v>0</v>
      </c>
      <c r="BG263" s="127">
        <f>IF(N263="zákl. prenesená",J263,0)</f>
        <v>0</v>
      </c>
      <c r="BH263" s="127">
        <f>IF(N263="zníž. prenesená",J263,0)</f>
        <v>0</v>
      </c>
      <c r="BI263" s="127">
        <f>IF(N263="nulová",J263,0)</f>
        <v>0</v>
      </c>
      <c r="BJ263" s="49" t="s">
        <v>147</v>
      </c>
      <c r="BK263" s="127">
        <f>ROUND(I263*H263,2)</f>
        <v>0</v>
      </c>
      <c r="BL263" s="49" t="s">
        <v>442</v>
      </c>
      <c r="BM263" s="126" t="s">
        <v>580</v>
      </c>
    </row>
    <row r="264" spans="2:65" s="11" customFormat="1">
      <c r="B264" s="128"/>
      <c r="C264" s="150"/>
      <c r="D264" s="151" t="s">
        <v>166</v>
      </c>
      <c r="E264" s="152" t="s">
        <v>1</v>
      </c>
      <c r="F264" s="153" t="s">
        <v>206</v>
      </c>
      <c r="G264" s="150"/>
      <c r="H264" s="154">
        <v>15</v>
      </c>
      <c r="J264" s="150"/>
      <c r="L264" s="128"/>
      <c r="M264" s="130"/>
      <c r="T264" s="131"/>
      <c r="AT264" s="129" t="s">
        <v>166</v>
      </c>
      <c r="AU264" s="129" t="s">
        <v>147</v>
      </c>
      <c r="AV264" s="11" t="s">
        <v>147</v>
      </c>
      <c r="AW264" s="11" t="s">
        <v>31</v>
      </c>
      <c r="AX264" s="11" t="s">
        <v>75</v>
      </c>
      <c r="AY264" s="129" t="s">
        <v>140</v>
      </c>
    </row>
    <row r="265" spans="2:65" s="12" customFormat="1">
      <c r="B265" s="132"/>
      <c r="C265" s="155"/>
      <c r="D265" s="151" t="s">
        <v>166</v>
      </c>
      <c r="E265" s="156" t="s">
        <v>1</v>
      </c>
      <c r="F265" s="157" t="s">
        <v>168</v>
      </c>
      <c r="G265" s="155"/>
      <c r="H265" s="158">
        <v>15</v>
      </c>
      <c r="J265" s="155"/>
      <c r="L265" s="132"/>
      <c r="M265" s="134"/>
      <c r="T265" s="135"/>
      <c r="AT265" s="133" t="s">
        <v>166</v>
      </c>
      <c r="AU265" s="133" t="s">
        <v>147</v>
      </c>
      <c r="AV265" s="12" t="s">
        <v>146</v>
      </c>
      <c r="AW265" s="12" t="s">
        <v>31</v>
      </c>
      <c r="AX265" s="12" t="s">
        <v>83</v>
      </c>
      <c r="AY265" s="133" t="s">
        <v>140</v>
      </c>
    </row>
    <row r="266" spans="2:65" s="59" customFormat="1" ht="21.75" customHeight="1">
      <c r="B266" s="4"/>
      <c r="C266" s="145" t="s">
        <v>381</v>
      </c>
      <c r="D266" s="145" t="s">
        <v>142</v>
      </c>
      <c r="E266" s="146" t="s">
        <v>493</v>
      </c>
      <c r="F266" s="147" t="s">
        <v>494</v>
      </c>
      <c r="G266" s="148" t="s">
        <v>145</v>
      </c>
      <c r="H266" s="149">
        <v>3</v>
      </c>
      <c r="I266" s="5"/>
      <c r="J266" s="167">
        <f>ROUND(I266*H266,2)</f>
        <v>0</v>
      </c>
      <c r="K266" s="6"/>
      <c r="L266" s="4"/>
      <c r="M266" s="7" t="s">
        <v>1</v>
      </c>
      <c r="N266" s="123" t="s">
        <v>41</v>
      </c>
      <c r="P266" s="124">
        <f>O266*H266</f>
        <v>0</v>
      </c>
      <c r="Q266" s="124">
        <v>0</v>
      </c>
      <c r="R266" s="124">
        <f>Q266*H266</f>
        <v>0</v>
      </c>
      <c r="S266" s="124">
        <v>1.6000000000000001E-4</v>
      </c>
      <c r="T266" s="125">
        <f>S266*H266</f>
        <v>4.8000000000000007E-4</v>
      </c>
      <c r="AR266" s="126" t="s">
        <v>442</v>
      </c>
      <c r="AT266" s="126" t="s">
        <v>142</v>
      </c>
      <c r="AU266" s="126" t="s">
        <v>147</v>
      </c>
      <c r="AY266" s="49" t="s">
        <v>140</v>
      </c>
      <c r="BE266" s="127">
        <f>IF(N266="základná",J266,0)</f>
        <v>0</v>
      </c>
      <c r="BF266" s="127">
        <f>IF(N266="znížená",J266,0)</f>
        <v>0</v>
      </c>
      <c r="BG266" s="127">
        <f>IF(N266="zákl. prenesená",J266,0)</f>
        <v>0</v>
      </c>
      <c r="BH266" s="127">
        <f>IF(N266="zníž. prenesená",J266,0)</f>
        <v>0</v>
      </c>
      <c r="BI266" s="127">
        <f>IF(N266="nulová",J266,0)</f>
        <v>0</v>
      </c>
      <c r="BJ266" s="49" t="s">
        <v>147</v>
      </c>
      <c r="BK266" s="127">
        <f>ROUND(I266*H266,2)</f>
        <v>0</v>
      </c>
      <c r="BL266" s="49" t="s">
        <v>442</v>
      </c>
      <c r="BM266" s="126" t="s">
        <v>581</v>
      </c>
    </row>
    <row r="267" spans="2:65" s="11" customFormat="1">
      <c r="B267" s="128"/>
      <c r="C267" s="150"/>
      <c r="D267" s="151" t="s">
        <v>166</v>
      </c>
      <c r="E267" s="152" t="s">
        <v>1</v>
      </c>
      <c r="F267" s="153" t="s">
        <v>98</v>
      </c>
      <c r="G267" s="150"/>
      <c r="H267" s="154">
        <v>3</v>
      </c>
      <c r="J267" s="150"/>
      <c r="L267" s="128"/>
      <c r="M267" s="130"/>
      <c r="T267" s="131"/>
      <c r="AT267" s="129" t="s">
        <v>166</v>
      </c>
      <c r="AU267" s="129" t="s">
        <v>147</v>
      </c>
      <c r="AV267" s="11" t="s">
        <v>147</v>
      </c>
      <c r="AW267" s="11" t="s">
        <v>31</v>
      </c>
      <c r="AX267" s="11" t="s">
        <v>75</v>
      </c>
      <c r="AY267" s="129" t="s">
        <v>140</v>
      </c>
    </row>
    <row r="268" spans="2:65" s="12" customFormat="1">
      <c r="B268" s="132"/>
      <c r="C268" s="155"/>
      <c r="D268" s="151" t="s">
        <v>166</v>
      </c>
      <c r="E268" s="156" t="s">
        <v>1</v>
      </c>
      <c r="F268" s="157" t="s">
        <v>168</v>
      </c>
      <c r="G268" s="155"/>
      <c r="H268" s="158">
        <v>3</v>
      </c>
      <c r="J268" s="155"/>
      <c r="L268" s="132"/>
      <c r="M268" s="138"/>
      <c r="N268" s="139"/>
      <c r="O268" s="139"/>
      <c r="P268" s="139"/>
      <c r="Q268" s="139"/>
      <c r="R268" s="139"/>
      <c r="S268" s="139"/>
      <c r="T268" s="140"/>
      <c r="AT268" s="133" t="s">
        <v>166</v>
      </c>
      <c r="AU268" s="133" t="s">
        <v>147</v>
      </c>
      <c r="AV268" s="12" t="s">
        <v>146</v>
      </c>
      <c r="AW268" s="12" t="s">
        <v>31</v>
      </c>
      <c r="AX268" s="12" t="s">
        <v>83</v>
      </c>
      <c r="AY268" s="133" t="s">
        <v>140</v>
      </c>
    </row>
    <row r="269" spans="2:65" s="59" customFormat="1" ht="6.95" customHeight="1">
      <c r="B269" s="92"/>
      <c r="C269" s="93"/>
      <c r="D269" s="93"/>
      <c r="E269" s="93"/>
      <c r="F269" s="93"/>
      <c r="G269" s="93"/>
      <c r="H269" s="93"/>
      <c r="I269" s="93"/>
      <c r="J269" s="93"/>
      <c r="K269" s="93"/>
      <c r="L269" s="4"/>
    </row>
  </sheetData>
  <sheetProtection algorithmName="SHA-512" hashValue="GbBEItTs0mf4K6XzlGXSgftvCKrh3dsmhXmJ6vo6s8oE9SAaNbXHUrkRY2TMdJ7mG5Sr2rwheZ+V9BH26yUaqA==" saltValue="sAroiEGhBY+T1U8WQUUeNw==" spinCount="100000" sheet="1" objects="1" scenarios="1"/>
  <autoFilter ref="C128:K268" xr:uid="{00000000-0009-0000-0000-000002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0"/>
  <sheetViews>
    <sheetView showGridLines="0" workbookViewId="0">
      <selection activeCell="V82" sqref="V82"/>
    </sheetView>
  </sheetViews>
  <sheetFormatPr defaultRowHeight="11.25"/>
  <cols>
    <col min="1" max="1" width="8.33203125" style="46" customWidth="1"/>
    <col min="2" max="2" width="1.1640625" style="46" customWidth="1"/>
    <col min="3" max="3" width="4.1640625" style="46" customWidth="1"/>
    <col min="4" max="4" width="4.33203125" style="46" customWidth="1"/>
    <col min="5" max="5" width="17.1640625" style="46" customWidth="1"/>
    <col min="6" max="6" width="50.83203125" style="46" customWidth="1"/>
    <col min="7" max="7" width="7.5" style="46" customWidth="1"/>
    <col min="8" max="8" width="14" style="46" customWidth="1"/>
    <col min="9" max="9" width="15.83203125" style="46" customWidth="1"/>
    <col min="10" max="10" width="22.33203125" style="46" customWidth="1"/>
    <col min="11" max="11" width="22.33203125" style="46" hidden="1" customWidth="1"/>
    <col min="12" max="12" width="9.33203125" style="46" customWidth="1"/>
    <col min="13" max="13" width="10.83203125" style="46" hidden="1" customWidth="1"/>
    <col min="14" max="14" width="9.33203125" style="46" hidden="1"/>
    <col min="15" max="20" width="14.1640625" style="46" hidden="1" customWidth="1"/>
    <col min="21" max="21" width="16.33203125" style="46" hidden="1" customWidth="1"/>
    <col min="22" max="22" width="12.33203125" style="46" customWidth="1"/>
    <col min="23" max="23" width="16.33203125" style="46" customWidth="1"/>
    <col min="24" max="24" width="12.33203125" style="46" customWidth="1"/>
    <col min="25" max="25" width="15" style="46" customWidth="1"/>
    <col min="26" max="26" width="11" style="46" customWidth="1"/>
    <col min="27" max="27" width="15" style="46" customWidth="1"/>
    <col min="28" max="28" width="16.33203125" style="46" customWidth="1"/>
    <col min="29" max="29" width="11" style="46" customWidth="1"/>
    <col min="30" max="30" width="15" style="46" customWidth="1"/>
    <col min="31" max="31" width="16.33203125" style="46" customWidth="1"/>
    <col min="32" max="43" width="9.33203125" style="46"/>
    <col min="44" max="65" width="9.33203125" style="46" hidden="1"/>
    <col min="66" max="16384" width="9.33203125" style="46"/>
  </cols>
  <sheetData>
    <row r="2" spans="2:56" ht="36.950000000000003" customHeight="1">
      <c r="L2" s="47" t="s">
        <v>5</v>
      </c>
      <c r="M2" s="48"/>
      <c r="N2" s="48"/>
      <c r="O2" s="48"/>
      <c r="P2" s="48"/>
      <c r="Q2" s="48"/>
      <c r="R2" s="48"/>
      <c r="S2" s="48"/>
      <c r="T2" s="48"/>
      <c r="U2" s="48"/>
      <c r="V2" s="48"/>
      <c r="AT2" s="49" t="s">
        <v>90</v>
      </c>
      <c r="AZ2" s="50" t="s">
        <v>582</v>
      </c>
      <c r="BA2" s="50" t="s">
        <v>95</v>
      </c>
      <c r="BB2" s="50" t="s">
        <v>96</v>
      </c>
      <c r="BC2" s="50" t="s">
        <v>583</v>
      </c>
      <c r="BD2" s="50" t="s">
        <v>98</v>
      </c>
    </row>
    <row r="3" spans="2:56" ht="6.95" hidden="1" customHeight="1">
      <c r="B3" s="51"/>
      <c r="C3" s="52"/>
      <c r="D3" s="52"/>
      <c r="E3" s="52"/>
      <c r="F3" s="52"/>
      <c r="G3" s="52"/>
      <c r="H3" s="52"/>
      <c r="I3" s="52"/>
      <c r="J3" s="52"/>
      <c r="K3" s="52"/>
      <c r="L3" s="53"/>
      <c r="AT3" s="49" t="s">
        <v>75</v>
      </c>
    </row>
    <row r="4" spans="2:56" ht="24.95" hidden="1" customHeight="1">
      <c r="B4" s="53"/>
      <c r="D4" s="54" t="s">
        <v>102</v>
      </c>
      <c r="L4" s="53"/>
      <c r="M4" s="55" t="s">
        <v>9</v>
      </c>
      <c r="AT4" s="49" t="s">
        <v>3</v>
      </c>
    </row>
    <row r="5" spans="2:56" ht="6.95" hidden="1" customHeight="1">
      <c r="B5" s="53"/>
      <c r="L5" s="53"/>
    </row>
    <row r="6" spans="2:56" ht="12" hidden="1" customHeight="1">
      <c r="B6" s="53"/>
      <c r="D6" s="56" t="s">
        <v>15</v>
      </c>
      <c r="L6" s="53"/>
    </row>
    <row r="7" spans="2:56" ht="26.25" hidden="1" customHeight="1">
      <c r="B7" s="53"/>
      <c r="E7" s="57" t="str">
        <f>'Rekapitulácia stavby'!K6</f>
        <v>VÝMENA STREŠNEJ KRYTINY - Polesie Kostoľany nad Hornádom, Košická 2</v>
      </c>
      <c r="F7" s="58"/>
      <c r="G7" s="58"/>
      <c r="H7" s="58"/>
      <c r="L7" s="53"/>
    </row>
    <row r="8" spans="2:56" s="59" customFormat="1" ht="12" hidden="1" customHeight="1">
      <c r="B8" s="4"/>
      <c r="D8" s="56" t="s">
        <v>106</v>
      </c>
      <c r="L8" s="4"/>
    </row>
    <row r="9" spans="2:56" s="59" customFormat="1" ht="16.5" hidden="1" customHeight="1">
      <c r="B9" s="4"/>
      <c r="E9" s="60" t="s">
        <v>584</v>
      </c>
      <c r="F9" s="61"/>
      <c r="G9" s="61"/>
      <c r="H9" s="61"/>
      <c r="L9" s="4"/>
    </row>
    <row r="10" spans="2:56" s="59" customFormat="1" hidden="1">
      <c r="B10" s="4"/>
      <c r="L10" s="4"/>
    </row>
    <row r="11" spans="2:56" s="59" customFormat="1" ht="12" hidden="1" customHeight="1">
      <c r="B11" s="4"/>
      <c r="D11" s="56" t="s">
        <v>17</v>
      </c>
      <c r="F11" s="62" t="s">
        <v>1</v>
      </c>
      <c r="I11" s="56" t="s">
        <v>18</v>
      </c>
      <c r="J11" s="62" t="s">
        <v>1</v>
      </c>
      <c r="L11" s="4"/>
    </row>
    <row r="12" spans="2:56" s="59" customFormat="1" ht="12" hidden="1" customHeight="1">
      <c r="B12" s="4"/>
      <c r="D12" s="56" t="s">
        <v>19</v>
      </c>
      <c r="F12" s="62" t="s">
        <v>20</v>
      </c>
      <c r="I12" s="56" t="s">
        <v>21</v>
      </c>
      <c r="J12" s="63" t="str">
        <f>'Rekapitulácia stavby'!AN8</f>
        <v>5. 5. 2026</v>
      </c>
      <c r="L12" s="4"/>
    </row>
    <row r="13" spans="2:56" s="59" customFormat="1" ht="10.9" hidden="1" customHeight="1">
      <c r="B13" s="4"/>
      <c r="L13" s="4"/>
    </row>
    <row r="14" spans="2:56" s="59" customFormat="1" ht="12" hidden="1" customHeight="1">
      <c r="B14" s="4"/>
      <c r="D14" s="56" t="s">
        <v>23</v>
      </c>
      <c r="I14" s="56" t="s">
        <v>24</v>
      </c>
      <c r="J14" s="62" t="s">
        <v>1</v>
      </c>
      <c r="L14" s="4"/>
    </row>
    <row r="15" spans="2:56" s="59" customFormat="1" ht="18" hidden="1" customHeight="1">
      <c r="B15" s="4"/>
      <c r="E15" s="62" t="s">
        <v>25</v>
      </c>
      <c r="I15" s="56" t="s">
        <v>26</v>
      </c>
      <c r="J15" s="62" t="s">
        <v>1</v>
      </c>
      <c r="L15" s="4"/>
    </row>
    <row r="16" spans="2:56" s="59" customFormat="1" ht="6.95" hidden="1" customHeight="1">
      <c r="B16" s="4"/>
      <c r="L16" s="4"/>
    </row>
    <row r="17" spans="2:12" s="59" customFormat="1" ht="12" hidden="1" customHeight="1">
      <c r="B17" s="4"/>
      <c r="D17" s="56" t="s">
        <v>27</v>
      </c>
      <c r="I17" s="56" t="s">
        <v>24</v>
      </c>
      <c r="J17" s="1" t="str">
        <f>'Rekapitulácia stavby'!AN13</f>
        <v>Vyplň údaj</v>
      </c>
      <c r="L17" s="4"/>
    </row>
    <row r="18" spans="2:12" s="59" customFormat="1" ht="18" hidden="1" customHeight="1">
      <c r="B18" s="4"/>
      <c r="E18" s="15" t="str">
        <f>'Rekapitulácia stavby'!E14</f>
        <v>Vyplň údaj</v>
      </c>
      <c r="F18" s="64"/>
      <c r="G18" s="64"/>
      <c r="H18" s="64"/>
      <c r="I18" s="56" t="s">
        <v>26</v>
      </c>
      <c r="J18" s="1" t="str">
        <f>'Rekapitulácia stavby'!AN14</f>
        <v>Vyplň údaj</v>
      </c>
      <c r="L18" s="4"/>
    </row>
    <row r="19" spans="2:12" s="59" customFormat="1" ht="6.95" hidden="1" customHeight="1">
      <c r="B19" s="4"/>
      <c r="L19" s="4"/>
    </row>
    <row r="20" spans="2:12" s="59" customFormat="1" ht="12" hidden="1" customHeight="1">
      <c r="B20" s="4"/>
      <c r="D20" s="56" t="s">
        <v>29</v>
      </c>
      <c r="I20" s="56" t="s">
        <v>24</v>
      </c>
      <c r="J20" s="62" t="s">
        <v>1</v>
      </c>
      <c r="L20" s="4"/>
    </row>
    <row r="21" spans="2:12" s="59" customFormat="1" ht="18" hidden="1" customHeight="1">
      <c r="B21" s="4"/>
      <c r="E21" s="62" t="s">
        <v>30</v>
      </c>
      <c r="I21" s="56" t="s">
        <v>26</v>
      </c>
      <c r="J21" s="62" t="s">
        <v>1</v>
      </c>
      <c r="L21" s="4"/>
    </row>
    <row r="22" spans="2:12" s="59" customFormat="1" ht="6.95" hidden="1" customHeight="1">
      <c r="B22" s="4"/>
      <c r="L22" s="4"/>
    </row>
    <row r="23" spans="2:12" s="59" customFormat="1" ht="12" hidden="1" customHeight="1">
      <c r="B23" s="4"/>
      <c r="D23" s="56" t="s">
        <v>32</v>
      </c>
      <c r="I23" s="56" t="s">
        <v>24</v>
      </c>
      <c r="J23" s="62" t="s">
        <v>1</v>
      </c>
      <c r="L23" s="4"/>
    </row>
    <row r="24" spans="2:12" s="59" customFormat="1" ht="18" hidden="1" customHeight="1">
      <c r="B24" s="4"/>
      <c r="E24" s="62" t="s">
        <v>33</v>
      </c>
      <c r="I24" s="56" t="s">
        <v>26</v>
      </c>
      <c r="J24" s="62" t="s">
        <v>1</v>
      </c>
      <c r="L24" s="4"/>
    </row>
    <row r="25" spans="2:12" s="59" customFormat="1" ht="6.95" hidden="1" customHeight="1">
      <c r="B25" s="4"/>
      <c r="L25" s="4"/>
    </row>
    <row r="26" spans="2:12" s="59" customFormat="1" ht="12" hidden="1" customHeight="1">
      <c r="B26" s="4"/>
      <c r="D26" s="56" t="s">
        <v>34</v>
      </c>
      <c r="L26" s="4"/>
    </row>
    <row r="27" spans="2:12" s="66" customFormat="1" ht="16.5" hidden="1" customHeight="1">
      <c r="B27" s="65"/>
      <c r="E27" s="67" t="s">
        <v>1</v>
      </c>
      <c r="F27" s="67"/>
      <c r="G27" s="67"/>
      <c r="H27" s="67"/>
      <c r="L27" s="65"/>
    </row>
    <row r="28" spans="2:12" s="59" customFormat="1" ht="6.95" hidden="1" customHeight="1">
      <c r="B28" s="4"/>
      <c r="L28" s="4"/>
    </row>
    <row r="29" spans="2:12" s="59" customFormat="1" ht="6.95" hidden="1" customHeight="1">
      <c r="B29" s="4"/>
      <c r="D29" s="68"/>
      <c r="E29" s="68"/>
      <c r="F29" s="68"/>
      <c r="G29" s="68"/>
      <c r="H29" s="68"/>
      <c r="I29" s="68"/>
      <c r="J29" s="68"/>
      <c r="K29" s="68"/>
      <c r="L29" s="4"/>
    </row>
    <row r="30" spans="2:12" s="59" customFormat="1" ht="25.35" hidden="1" customHeight="1">
      <c r="B30" s="4"/>
      <c r="D30" s="69" t="s">
        <v>35</v>
      </c>
      <c r="J30" s="70">
        <f>ROUND(J127, 2)</f>
        <v>0</v>
      </c>
      <c r="L30" s="4"/>
    </row>
    <row r="31" spans="2:12" s="59" customFormat="1" ht="6.95" hidden="1" customHeight="1">
      <c r="B31" s="4"/>
      <c r="D31" s="68"/>
      <c r="E31" s="68"/>
      <c r="F31" s="68"/>
      <c r="G31" s="68"/>
      <c r="H31" s="68"/>
      <c r="I31" s="68"/>
      <c r="J31" s="68"/>
      <c r="K31" s="68"/>
      <c r="L31" s="4"/>
    </row>
    <row r="32" spans="2:12" s="59" customFormat="1" ht="14.45" hidden="1" customHeight="1">
      <c r="B32" s="4"/>
      <c r="F32" s="71" t="s">
        <v>37</v>
      </c>
      <c r="I32" s="71" t="s">
        <v>36</v>
      </c>
      <c r="J32" s="71" t="s">
        <v>38</v>
      </c>
      <c r="L32" s="4"/>
    </row>
    <row r="33" spans="2:12" s="59" customFormat="1" ht="14.45" hidden="1" customHeight="1">
      <c r="B33" s="4"/>
      <c r="D33" s="72" t="s">
        <v>39</v>
      </c>
      <c r="E33" s="73" t="s">
        <v>40</v>
      </c>
      <c r="F33" s="74">
        <f>ROUND((SUM(BE127:BE239)),  2)</f>
        <v>0</v>
      </c>
      <c r="G33" s="75"/>
      <c r="H33" s="75"/>
      <c r="I33" s="76">
        <v>0.23</v>
      </c>
      <c r="J33" s="74">
        <f>ROUND(((SUM(BE127:BE239))*I33),  2)</f>
        <v>0</v>
      </c>
      <c r="L33" s="4"/>
    </row>
    <row r="34" spans="2:12" s="59" customFormat="1" ht="14.45" hidden="1" customHeight="1">
      <c r="B34" s="4"/>
      <c r="E34" s="73" t="s">
        <v>41</v>
      </c>
      <c r="F34" s="77">
        <f>ROUND((SUM(BF127:BF239)),  2)</f>
        <v>0</v>
      </c>
      <c r="I34" s="78">
        <v>0.23</v>
      </c>
      <c r="J34" s="77">
        <f>ROUND(((SUM(BF127:BF239))*I34),  2)</f>
        <v>0</v>
      </c>
      <c r="L34" s="4"/>
    </row>
    <row r="35" spans="2:12" s="59" customFormat="1" ht="14.45" hidden="1" customHeight="1">
      <c r="B35" s="4"/>
      <c r="E35" s="56" t="s">
        <v>42</v>
      </c>
      <c r="F35" s="77">
        <f>ROUND((SUM(BG127:BG239)),  2)</f>
        <v>0</v>
      </c>
      <c r="I35" s="78">
        <v>0.23</v>
      </c>
      <c r="J35" s="77">
        <f>0</f>
        <v>0</v>
      </c>
      <c r="L35" s="4"/>
    </row>
    <row r="36" spans="2:12" s="59" customFormat="1" ht="14.45" hidden="1" customHeight="1">
      <c r="B36" s="4"/>
      <c r="E36" s="56" t="s">
        <v>43</v>
      </c>
      <c r="F36" s="77">
        <f>ROUND((SUM(BH127:BH239)),  2)</f>
        <v>0</v>
      </c>
      <c r="I36" s="78">
        <v>0.23</v>
      </c>
      <c r="J36" s="77">
        <f>0</f>
        <v>0</v>
      </c>
      <c r="L36" s="4"/>
    </row>
    <row r="37" spans="2:12" s="59" customFormat="1" ht="14.45" hidden="1" customHeight="1">
      <c r="B37" s="4"/>
      <c r="E37" s="73" t="s">
        <v>44</v>
      </c>
      <c r="F37" s="74">
        <f>ROUND((SUM(BI127:BI239)),  2)</f>
        <v>0</v>
      </c>
      <c r="G37" s="75"/>
      <c r="H37" s="75"/>
      <c r="I37" s="76">
        <v>0</v>
      </c>
      <c r="J37" s="74">
        <f>0</f>
        <v>0</v>
      </c>
      <c r="L37" s="4"/>
    </row>
    <row r="38" spans="2:12" s="59" customFormat="1" ht="6.95" hidden="1" customHeight="1">
      <c r="B38" s="4"/>
      <c r="L38" s="4"/>
    </row>
    <row r="39" spans="2:12" s="59" customFormat="1" ht="25.35" hidden="1" customHeight="1">
      <c r="B39" s="4"/>
      <c r="C39" s="79"/>
      <c r="D39" s="80" t="s">
        <v>45</v>
      </c>
      <c r="E39" s="81"/>
      <c r="F39" s="81"/>
      <c r="G39" s="82" t="s">
        <v>46</v>
      </c>
      <c r="H39" s="83" t="s">
        <v>47</v>
      </c>
      <c r="I39" s="81"/>
      <c r="J39" s="84">
        <f>SUM(J30:J37)</f>
        <v>0</v>
      </c>
      <c r="K39" s="85"/>
      <c r="L39" s="4"/>
    </row>
    <row r="40" spans="2:12" s="59" customFormat="1" ht="14.45" hidden="1" customHeight="1">
      <c r="B40" s="4"/>
      <c r="L40" s="4"/>
    </row>
    <row r="41" spans="2:12" ht="14.45" hidden="1" customHeight="1">
      <c r="B41" s="53"/>
      <c r="L41" s="53"/>
    </row>
    <row r="42" spans="2:12" ht="14.45" hidden="1" customHeight="1">
      <c r="B42" s="53"/>
      <c r="L42" s="53"/>
    </row>
    <row r="43" spans="2:12" ht="14.45" hidden="1" customHeight="1">
      <c r="B43" s="53"/>
      <c r="L43" s="53"/>
    </row>
    <row r="44" spans="2:12" ht="14.45" hidden="1" customHeight="1">
      <c r="B44" s="53"/>
      <c r="L44" s="53"/>
    </row>
    <row r="45" spans="2:12" ht="14.45" hidden="1" customHeight="1">
      <c r="B45" s="53"/>
      <c r="L45" s="53"/>
    </row>
    <row r="46" spans="2:12" ht="14.45" hidden="1" customHeight="1">
      <c r="B46" s="53"/>
      <c r="L46" s="53"/>
    </row>
    <row r="47" spans="2:12" ht="14.45" hidden="1" customHeight="1">
      <c r="B47" s="53"/>
      <c r="L47" s="53"/>
    </row>
    <row r="48" spans="2:12" ht="14.45" hidden="1" customHeight="1">
      <c r="B48" s="53"/>
      <c r="L48" s="53"/>
    </row>
    <row r="49" spans="2:12" ht="14.45" hidden="1" customHeight="1">
      <c r="B49" s="53"/>
      <c r="L49" s="53"/>
    </row>
    <row r="50" spans="2:12" s="59" customFormat="1" ht="14.45" hidden="1" customHeight="1">
      <c r="B50" s="4"/>
      <c r="D50" s="86" t="s">
        <v>48</v>
      </c>
      <c r="E50" s="87"/>
      <c r="F50" s="87"/>
      <c r="G50" s="86" t="s">
        <v>49</v>
      </c>
      <c r="H50" s="87"/>
      <c r="I50" s="87"/>
      <c r="J50" s="87"/>
      <c r="K50" s="87"/>
      <c r="L50" s="4"/>
    </row>
    <row r="51" spans="2:12" hidden="1">
      <c r="B51" s="53"/>
      <c r="L51" s="53"/>
    </row>
    <row r="52" spans="2:12" hidden="1">
      <c r="B52" s="53"/>
      <c r="L52" s="53"/>
    </row>
    <row r="53" spans="2:12" hidden="1">
      <c r="B53" s="53"/>
      <c r="L53" s="53"/>
    </row>
    <row r="54" spans="2:12" hidden="1">
      <c r="B54" s="53"/>
      <c r="L54" s="53"/>
    </row>
    <row r="55" spans="2:12" hidden="1">
      <c r="B55" s="53"/>
      <c r="L55" s="53"/>
    </row>
    <row r="56" spans="2:12" hidden="1">
      <c r="B56" s="53"/>
      <c r="L56" s="53"/>
    </row>
    <row r="57" spans="2:12" hidden="1">
      <c r="B57" s="53"/>
      <c r="L57" s="53"/>
    </row>
    <row r="58" spans="2:12" hidden="1">
      <c r="B58" s="53"/>
      <c r="L58" s="53"/>
    </row>
    <row r="59" spans="2:12" hidden="1">
      <c r="B59" s="53"/>
      <c r="L59" s="53"/>
    </row>
    <row r="60" spans="2:12" hidden="1">
      <c r="B60" s="53"/>
      <c r="L60" s="53"/>
    </row>
    <row r="61" spans="2:12" s="59" customFormat="1" ht="12.75" hidden="1">
      <c r="B61" s="4"/>
      <c r="D61" s="88" t="s">
        <v>50</v>
      </c>
      <c r="E61" s="89"/>
      <c r="F61" s="90" t="s">
        <v>51</v>
      </c>
      <c r="G61" s="88" t="s">
        <v>50</v>
      </c>
      <c r="H61" s="89"/>
      <c r="I61" s="89"/>
      <c r="J61" s="91" t="s">
        <v>51</v>
      </c>
      <c r="K61" s="89"/>
      <c r="L61" s="4"/>
    </row>
    <row r="62" spans="2:12" hidden="1">
      <c r="B62" s="53"/>
      <c r="L62" s="53"/>
    </row>
    <row r="63" spans="2:12" hidden="1">
      <c r="B63" s="53"/>
      <c r="L63" s="53"/>
    </row>
    <row r="64" spans="2:12" hidden="1">
      <c r="B64" s="53"/>
      <c r="L64" s="53"/>
    </row>
    <row r="65" spans="2:12" s="59" customFormat="1" ht="12.75" hidden="1">
      <c r="B65" s="4"/>
      <c r="D65" s="86" t="s">
        <v>52</v>
      </c>
      <c r="E65" s="87"/>
      <c r="F65" s="87"/>
      <c r="G65" s="86" t="s">
        <v>53</v>
      </c>
      <c r="H65" s="87"/>
      <c r="I65" s="87"/>
      <c r="J65" s="87"/>
      <c r="K65" s="87"/>
      <c r="L65" s="4"/>
    </row>
    <row r="66" spans="2:12" hidden="1">
      <c r="B66" s="53"/>
      <c r="L66" s="53"/>
    </row>
    <row r="67" spans="2:12" hidden="1">
      <c r="B67" s="53"/>
      <c r="L67" s="53"/>
    </row>
    <row r="68" spans="2:12" hidden="1">
      <c r="B68" s="53"/>
      <c r="L68" s="53"/>
    </row>
    <row r="69" spans="2:12" hidden="1">
      <c r="B69" s="53"/>
      <c r="L69" s="53"/>
    </row>
    <row r="70" spans="2:12" hidden="1">
      <c r="B70" s="53"/>
      <c r="L70" s="53"/>
    </row>
    <row r="71" spans="2:12" hidden="1">
      <c r="B71" s="53"/>
      <c r="L71" s="53"/>
    </row>
    <row r="72" spans="2:12" hidden="1">
      <c r="B72" s="53"/>
      <c r="L72" s="53"/>
    </row>
    <row r="73" spans="2:12" hidden="1">
      <c r="B73" s="53"/>
      <c r="L73" s="53"/>
    </row>
    <row r="74" spans="2:12" hidden="1">
      <c r="B74" s="53"/>
      <c r="L74" s="53"/>
    </row>
    <row r="75" spans="2:12" hidden="1">
      <c r="B75" s="53"/>
      <c r="L75" s="53"/>
    </row>
    <row r="76" spans="2:12" s="59" customFormat="1" ht="12.75" hidden="1">
      <c r="B76" s="4"/>
      <c r="D76" s="88" t="s">
        <v>50</v>
      </c>
      <c r="E76" s="89"/>
      <c r="F76" s="90" t="s">
        <v>51</v>
      </c>
      <c r="G76" s="88" t="s">
        <v>50</v>
      </c>
      <c r="H76" s="89"/>
      <c r="I76" s="89"/>
      <c r="J76" s="91" t="s">
        <v>51</v>
      </c>
      <c r="K76" s="89"/>
      <c r="L76" s="4"/>
    </row>
    <row r="77" spans="2:12" s="59" customFormat="1" ht="14.45" hidden="1" customHeight="1">
      <c r="B77" s="92"/>
      <c r="C77" s="93"/>
      <c r="D77" s="93"/>
      <c r="E77" s="93"/>
      <c r="F77" s="93"/>
      <c r="G77" s="93"/>
      <c r="H77" s="93"/>
      <c r="I77" s="93"/>
      <c r="J77" s="93"/>
      <c r="K77" s="93"/>
      <c r="L77" s="4"/>
    </row>
    <row r="78" spans="2:12" hidden="1"/>
    <row r="79" spans="2:12" hidden="1"/>
    <row r="80" spans="2:12" hidden="1"/>
    <row r="81" spans="2:47" s="59" customFormat="1" ht="6.95" customHeight="1">
      <c r="B81" s="94"/>
      <c r="C81" s="95"/>
      <c r="D81" s="95"/>
      <c r="E81" s="95"/>
      <c r="F81" s="95"/>
      <c r="G81" s="95"/>
      <c r="H81" s="95"/>
      <c r="I81" s="95"/>
      <c r="J81" s="95"/>
      <c r="K81" s="95"/>
      <c r="L81" s="4"/>
    </row>
    <row r="82" spans="2:47" s="59" customFormat="1" ht="24.95" customHeight="1">
      <c r="B82" s="4"/>
      <c r="C82" s="54" t="s">
        <v>108</v>
      </c>
      <c r="L82" s="4"/>
    </row>
    <row r="83" spans="2:47" s="59" customFormat="1" ht="6.95" customHeight="1">
      <c r="B83" s="4"/>
      <c r="L83" s="4"/>
    </row>
    <row r="84" spans="2:47" s="59" customFormat="1" ht="12" customHeight="1">
      <c r="B84" s="4"/>
      <c r="C84" s="56" t="s">
        <v>15</v>
      </c>
      <c r="L84" s="4"/>
    </row>
    <row r="85" spans="2:47" s="59" customFormat="1" ht="26.25" customHeight="1">
      <c r="B85" s="4"/>
      <c r="E85" s="57" t="str">
        <f>E7</f>
        <v>VÝMENA STREŠNEJ KRYTINY - Polesie Kostoľany nad Hornádom, Košická 2</v>
      </c>
      <c r="F85" s="58"/>
      <c r="G85" s="58"/>
      <c r="H85" s="58"/>
      <c r="L85" s="4"/>
    </row>
    <row r="86" spans="2:47" s="59" customFormat="1" ht="12" customHeight="1">
      <c r="B86" s="4"/>
      <c r="C86" s="56" t="s">
        <v>106</v>
      </c>
      <c r="L86" s="4"/>
    </row>
    <row r="87" spans="2:47" s="59" customFormat="1" ht="16.5" customHeight="1">
      <c r="B87" s="4"/>
      <c r="E87" s="169" t="str">
        <f>E9</f>
        <v>SO 03 - ZÁDVERIE</v>
      </c>
      <c r="F87" s="170"/>
      <c r="G87" s="170"/>
      <c r="H87" s="170"/>
      <c r="L87" s="4"/>
    </row>
    <row r="88" spans="2:47" s="59" customFormat="1" ht="6.95" customHeight="1">
      <c r="B88" s="4"/>
      <c r="L88" s="4"/>
    </row>
    <row r="89" spans="2:47" s="59" customFormat="1" ht="12" customHeight="1">
      <c r="B89" s="4"/>
      <c r="C89" s="56" t="s">
        <v>19</v>
      </c>
      <c r="F89" s="62" t="str">
        <f>F12</f>
        <v>Kostoľany nad Hornádom</v>
      </c>
      <c r="I89" s="56" t="s">
        <v>21</v>
      </c>
      <c r="J89" s="63" t="str">
        <f>IF(J12="","",J12)</f>
        <v>5. 5. 2026</v>
      </c>
      <c r="L89" s="4"/>
    </row>
    <row r="90" spans="2:47" s="59" customFormat="1" ht="6.95" customHeight="1">
      <c r="B90" s="4"/>
      <c r="L90" s="4"/>
    </row>
    <row r="91" spans="2:47" s="59" customFormat="1" ht="25.7" customHeight="1">
      <c r="B91" s="4"/>
      <c r="C91" s="56" t="s">
        <v>23</v>
      </c>
      <c r="F91" s="62" t="str">
        <f>E15</f>
        <v>Mestské lesy Košice, a.s.</v>
      </c>
      <c r="I91" s="56" t="s">
        <v>29</v>
      </c>
      <c r="J91" s="96" t="str">
        <f>E21</f>
        <v>Ing. arch. Ondrej Mižák</v>
      </c>
      <c r="L91" s="4"/>
    </row>
    <row r="92" spans="2:47" s="59" customFormat="1" ht="15.2" customHeight="1">
      <c r="B92" s="4"/>
      <c r="C92" s="56" t="s">
        <v>27</v>
      </c>
      <c r="F92" s="62" t="str">
        <f>IF(E18="","",E18)</f>
        <v>Vyplň údaj</v>
      </c>
      <c r="I92" s="56" t="s">
        <v>32</v>
      </c>
      <c r="J92" s="96" t="str">
        <f>E24</f>
        <v>Ing. Daniel Janok</v>
      </c>
      <c r="L92" s="4"/>
    </row>
    <row r="93" spans="2:47" s="59" customFormat="1" ht="10.35" customHeight="1">
      <c r="B93" s="4"/>
      <c r="L93" s="4"/>
    </row>
    <row r="94" spans="2:47" s="59" customFormat="1" ht="29.25" customHeight="1">
      <c r="B94" s="4"/>
      <c r="C94" s="97" t="s">
        <v>109</v>
      </c>
      <c r="D94" s="79"/>
      <c r="E94" s="79"/>
      <c r="F94" s="79"/>
      <c r="G94" s="79"/>
      <c r="H94" s="79"/>
      <c r="I94" s="79"/>
      <c r="J94" s="98" t="s">
        <v>110</v>
      </c>
      <c r="K94" s="79"/>
      <c r="L94" s="4"/>
    </row>
    <row r="95" spans="2:47" s="59" customFormat="1" ht="10.35" customHeight="1">
      <c r="B95" s="4"/>
      <c r="C95" s="29"/>
      <c r="D95" s="29"/>
      <c r="E95" s="29"/>
      <c r="F95" s="29"/>
      <c r="G95" s="29"/>
      <c r="H95" s="29"/>
      <c r="I95" s="29"/>
      <c r="J95" s="29"/>
      <c r="L95" s="4"/>
    </row>
    <row r="96" spans="2:47" s="59" customFormat="1" ht="22.9" customHeight="1">
      <c r="B96" s="4"/>
      <c r="C96" s="171" t="s">
        <v>111</v>
      </c>
      <c r="D96" s="29"/>
      <c r="E96" s="29"/>
      <c r="F96" s="29"/>
      <c r="G96" s="29"/>
      <c r="H96" s="29"/>
      <c r="I96" s="29"/>
      <c r="J96" s="172">
        <f>J127</f>
        <v>0</v>
      </c>
      <c r="L96" s="4"/>
      <c r="AU96" s="49" t="s">
        <v>112</v>
      </c>
    </row>
    <row r="97" spans="2:12" s="100" customFormat="1" ht="24.95" customHeight="1">
      <c r="B97" s="99"/>
      <c r="C97" s="173"/>
      <c r="D97" s="174" t="s">
        <v>113</v>
      </c>
      <c r="E97" s="175"/>
      <c r="F97" s="175"/>
      <c r="G97" s="175"/>
      <c r="H97" s="175"/>
      <c r="I97" s="175"/>
      <c r="J97" s="176">
        <f>J128</f>
        <v>0</v>
      </c>
      <c r="L97" s="99"/>
    </row>
    <row r="98" spans="2:12" s="102" customFormat="1" ht="19.899999999999999" customHeight="1">
      <c r="B98" s="101"/>
      <c r="C98" s="177"/>
      <c r="D98" s="178" t="s">
        <v>116</v>
      </c>
      <c r="E98" s="179"/>
      <c r="F98" s="179"/>
      <c r="G98" s="179"/>
      <c r="H98" s="179"/>
      <c r="I98" s="179"/>
      <c r="J98" s="180">
        <f>J129</f>
        <v>0</v>
      </c>
      <c r="L98" s="101"/>
    </row>
    <row r="99" spans="2:12" s="102" customFormat="1" ht="19.899999999999999" customHeight="1">
      <c r="B99" s="101"/>
      <c r="C99" s="177"/>
      <c r="D99" s="178" t="s">
        <v>117</v>
      </c>
      <c r="E99" s="179"/>
      <c r="F99" s="179"/>
      <c r="G99" s="179"/>
      <c r="H99" s="179"/>
      <c r="I99" s="179"/>
      <c r="J99" s="180">
        <f>J140</f>
        <v>0</v>
      </c>
      <c r="L99" s="101"/>
    </row>
    <row r="100" spans="2:12" s="100" customFormat="1" ht="24.95" customHeight="1">
      <c r="B100" s="99"/>
      <c r="C100" s="173"/>
      <c r="D100" s="174" t="s">
        <v>118</v>
      </c>
      <c r="E100" s="175"/>
      <c r="F100" s="175"/>
      <c r="G100" s="175"/>
      <c r="H100" s="175"/>
      <c r="I100" s="175"/>
      <c r="J100" s="176">
        <f>J142</f>
        <v>0</v>
      </c>
      <c r="L100" s="99"/>
    </row>
    <row r="101" spans="2:12" s="102" customFormat="1" ht="19.899999999999999" customHeight="1">
      <c r="B101" s="101"/>
      <c r="C101" s="177"/>
      <c r="D101" s="178" t="s">
        <v>119</v>
      </c>
      <c r="E101" s="179"/>
      <c r="F101" s="179"/>
      <c r="G101" s="179"/>
      <c r="H101" s="179"/>
      <c r="I101" s="179"/>
      <c r="J101" s="180">
        <f>J143</f>
        <v>0</v>
      </c>
      <c r="L101" s="101"/>
    </row>
    <row r="102" spans="2:12" s="102" customFormat="1" ht="19.899999999999999" customHeight="1">
      <c r="B102" s="101"/>
      <c r="C102" s="177"/>
      <c r="D102" s="178" t="s">
        <v>120</v>
      </c>
      <c r="E102" s="179"/>
      <c r="F102" s="179"/>
      <c r="G102" s="179"/>
      <c r="H102" s="179"/>
      <c r="I102" s="179"/>
      <c r="J102" s="180">
        <f>J146</f>
        <v>0</v>
      </c>
      <c r="L102" s="101"/>
    </row>
    <row r="103" spans="2:12" s="102" customFormat="1" ht="19.899999999999999" customHeight="1">
      <c r="B103" s="101"/>
      <c r="C103" s="177"/>
      <c r="D103" s="178" t="s">
        <v>121</v>
      </c>
      <c r="E103" s="179"/>
      <c r="F103" s="179"/>
      <c r="G103" s="179"/>
      <c r="H103" s="179"/>
      <c r="I103" s="179"/>
      <c r="J103" s="180">
        <f>J166</f>
        <v>0</v>
      </c>
      <c r="L103" s="101"/>
    </row>
    <row r="104" spans="2:12" s="102" customFormat="1" ht="19.899999999999999" customHeight="1">
      <c r="B104" s="101"/>
      <c r="C104" s="177"/>
      <c r="D104" s="178" t="s">
        <v>122</v>
      </c>
      <c r="E104" s="179"/>
      <c r="F104" s="179"/>
      <c r="G104" s="179"/>
      <c r="H104" s="179"/>
      <c r="I104" s="179"/>
      <c r="J104" s="180">
        <f>J219</f>
        <v>0</v>
      </c>
      <c r="L104" s="101"/>
    </row>
    <row r="105" spans="2:12" s="102" customFormat="1" ht="19.899999999999999" customHeight="1">
      <c r="B105" s="101"/>
      <c r="C105" s="177"/>
      <c r="D105" s="178" t="s">
        <v>123</v>
      </c>
      <c r="E105" s="179"/>
      <c r="F105" s="179"/>
      <c r="G105" s="179"/>
      <c r="H105" s="179"/>
      <c r="I105" s="179"/>
      <c r="J105" s="180">
        <f>J224</f>
        <v>0</v>
      </c>
      <c r="L105" s="101"/>
    </row>
    <row r="106" spans="2:12" s="100" customFormat="1" ht="24.95" customHeight="1">
      <c r="B106" s="99"/>
      <c r="C106" s="173"/>
      <c r="D106" s="174" t="s">
        <v>124</v>
      </c>
      <c r="E106" s="175"/>
      <c r="F106" s="175"/>
      <c r="G106" s="175"/>
      <c r="H106" s="175"/>
      <c r="I106" s="175"/>
      <c r="J106" s="176">
        <f>J229</f>
        <v>0</v>
      </c>
      <c r="L106" s="99"/>
    </row>
    <row r="107" spans="2:12" s="102" customFormat="1" ht="19.899999999999999" customHeight="1">
      <c r="B107" s="101"/>
      <c r="C107" s="177"/>
      <c r="D107" s="178" t="s">
        <v>125</v>
      </c>
      <c r="E107" s="179"/>
      <c r="F107" s="179"/>
      <c r="G107" s="179"/>
      <c r="H107" s="179"/>
      <c r="I107" s="179"/>
      <c r="J107" s="180">
        <f>J230</f>
        <v>0</v>
      </c>
      <c r="L107" s="101"/>
    </row>
    <row r="108" spans="2:12" s="59" customFormat="1" ht="21.75" customHeight="1">
      <c r="B108" s="4"/>
      <c r="L108" s="4"/>
    </row>
    <row r="109" spans="2:12" s="59" customFormat="1" ht="6.95" customHeight="1">
      <c r="B109" s="92"/>
      <c r="C109" s="93"/>
      <c r="D109" s="93"/>
      <c r="E109" s="93"/>
      <c r="F109" s="93"/>
      <c r="G109" s="93"/>
      <c r="H109" s="93"/>
      <c r="I109" s="93"/>
      <c r="J109" s="93"/>
      <c r="K109" s="93"/>
      <c r="L109" s="4"/>
    </row>
    <row r="113" spans="2:63" s="59" customFormat="1" ht="6.95" customHeight="1">
      <c r="B113" s="94"/>
      <c r="C113" s="95"/>
      <c r="D113" s="95"/>
      <c r="E113" s="95"/>
      <c r="F113" s="95"/>
      <c r="G113" s="95"/>
      <c r="H113" s="95"/>
      <c r="I113" s="95"/>
      <c r="J113" s="95"/>
      <c r="K113" s="95"/>
      <c r="L113" s="4"/>
    </row>
    <row r="114" spans="2:63" s="59" customFormat="1" ht="24.95" customHeight="1">
      <c r="B114" s="4"/>
      <c r="C114" s="54" t="s">
        <v>126</v>
      </c>
      <c r="L114" s="4"/>
    </row>
    <row r="115" spans="2:63" s="59" customFormat="1" ht="6.95" customHeight="1">
      <c r="B115" s="4"/>
      <c r="L115" s="4"/>
    </row>
    <row r="116" spans="2:63" s="59" customFormat="1" ht="12" customHeight="1">
      <c r="B116" s="4"/>
      <c r="C116" s="56" t="s">
        <v>15</v>
      </c>
      <c r="L116" s="4"/>
    </row>
    <row r="117" spans="2:63" s="59" customFormat="1" ht="26.25" customHeight="1">
      <c r="B117" s="4"/>
      <c r="E117" s="57" t="str">
        <f>E7</f>
        <v>VÝMENA STREŠNEJ KRYTINY - Polesie Kostoľany nad Hornádom, Košická 2</v>
      </c>
      <c r="F117" s="58"/>
      <c r="G117" s="58"/>
      <c r="H117" s="58"/>
      <c r="L117" s="4"/>
    </row>
    <row r="118" spans="2:63" s="59" customFormat="1" ht="12" customHeight="1">
      <c r="B118" s="4"/>
      <c r="C118" s="56" t="s">
        <v>106</v>
      </c>
      <c r="L118" s="4"/>
    </row>
    <row r="119" spans="2:63" s="59" customFormat="1" ht="16.5" customHeight="1">
      <c r="B119" s="4"/>
      <c r="E119" s="169" t="str">
        <f>E9</f>
        <v>SO 03 - ZÁDVERIE</v>
      </c>
      <c r="F119" s="170"/>
      <c r="G119" s="170"/>
      <c r="H119" s="170"/>
      <c r="L119" s="4"/>
    </row>
    <row r="120" spans="2:63" s="59" customFormat="1" ht="6.95" customHeight="1">
      <c r="B120" s="4"/>
      <c r="L120" s="4"/>
    </row>
    <row r="121" spans="2:63" s="59" customFormat="1" ht="12" customHeight="1">
      <c r="B121" s="4"/>
      <c r="C121" s="56" t="s">
        <v>19</v>
      </c>
      <c r="F121" s="62" t="str">
        <f>F12</f>
        <v>Kostoľany nad Hornádom</v>
      </c>
      <c r="I121" s="56" t="s">
        <v>21</v>
      </c>
      <c r="J121" s="63" t="str">
        <f>IF(J12="","",J12)</f>
        <v>5. 5. 2026</v>
      </c>
      <c r="L121" s="4"/>
    </row>
    <row r="122" spans="2:63" s="59" customFormat="1" ht="6.95" customHeight="1">
      <c r="B122" s="4"/>
      <c r="L122" s="4"/>
    </row>
    <row r="123" spans="2:63" s="59" customFormat="1" ht="25.7" customHeight="1">
      <c r="B123" s="4"/>
      <c r="C123" s="56" t="s">
        <v>23</v>
      </c>
      <c r="F123" s="62" t="str">
        <f>E15</f>
        <v>Mestské lesy Košice, a.s.</v>
      </c>
      <c r="I123" s="56" t="s">
        <v>29</v>
      </c>
      <c r="J123" s="96" t="str">
        <f>E21</f>
        <v>Ing. arch. Ondrej Mižák</v>
      </c>
      <c r="L123" s="4"/>
    </row>
    <row r="124" spans="2:63" s="59" customFormat="1" ht="15.2" customHeight="1">
      <c r="B124" s="4"/>
      <c r="C124" s="56" t="s">
        <v>27</v>
      </c>
      <c r="F124" s="62" t="str">
        <f>IF(E18="","",E18)</f>
        <v>Vyplň údaj</v>
      </c>
      <c r="I124" s="56" t="s">
        <v>32</v>
      </c>
      <c r="J124" s="96" t="str">
        <f>E24</f>
        <v>Ing. Daniel Janok</v>
      </c>
      <c r="L124" s="4"/>
    </row>
    <row r="125" spans="2:63" s="59" customFormat="1" ht="10.35" customHeight="1">
      <c r="B125" s="4"/>
      <c r="L125" s="4"/>
    </row>
    <row r="126" spans="2:63" s="111" customFormat="1" ht="29.25" customHeight="1">
      <c r="B126" s="103"/>
      <c r="C126" s="104" t="s">
        <v>127</v>
      </c>
      <c r="D126" s="105" t="s">
        <v>60</v>
      </c>
      <c r="E126" s="105" t="s">
        <v>56</v>
      </c>
      <c r="F126" s="105" t="s">
        <v>57</v>
      </c>
      <c r="G126" s="105" t="s">
        <v>128</v>
      </c>
      <c r="H126" s="105" t="s">
        <v>129</v>
      </c>
      <c r="I126" s="105" t="s">
        <v>130</v>
      </c>
      <c r="J126" s="106" t="s">
        <v>110</v>
      </c>
      <c r="K126" s="107" t="s">
        <v>131</v>
      </c>
      <c r="L126" s="103"/>
      <c r="M126" s="108" t="s">
        <v>1</v>
      </c>
      <c r="N126" s="109" t="s">
        <v>39</v>
      </c>
      <c r="O126" s="109" t="s">
        <v>132</v>
      </c>
      <c r="P126" s="109" t="s">
        <v>133</v>
      </c>
      <c r="Q126" s="109" t="s">
        <v>134</v>
      </c>
      <c r="R126" s="109" t="s">
        <v>135</v>
      </c>
      <c r="S126" s="109" t="s">
        <v>136</v>
      </c>
      <c r="T126" s="110" t="s">
        <v>137</v>
      </c>
    </row>
    <row r="127" spans="2:63" s="59" customFormat="1" ht="22.9" customHeight="1">
      <c r="B127" s="4"/>
      <c r="C127" s="181" t="s">
        <v>111</v>
      </c>
      <c r="D127" s="29"/>
      <c r="E127" s="29"/>
      <c r="F127" s="29"/>
      <c r="G127" s="29"/>
      <c r="H127" s="29"/>
      <c r="I127" s="29"/>
      <c r="J127" s="164">
        <f>BK127</f>
        <v>0</v>
      </c>
      <c r="L127" s="4"/>
      <c r="M127" s="112"/>
      <c r="N127" s="68"/>
      <c r="O127" s="68"/>
      <c r="P127" s="113">
        <f>P128+P142+P229</f>
        <v>0</v>
      </c>
      <c r="Q127" s="68"/>
      <c r="R127" s="113">
        <f>R128+R142+R229</f>
        <v>0.30954883</v>
      </c>
      <c r="S127" s="68"/>
      <c r="T127" s="114">
        <f>T128+T142+T229</f>
        <v>8.8328999999999991E-2</v>
      </c>
      <c r="AT127" s="49" t="s">
        <v>74</v>
      </c>
      <c r="AU127" s="49" t="s">
        <v>112</v>
      </c>
      <c r="BK127" s="115">
        <f>BK128+BK142+BK229</f>
        <v>0</v>
      </c>
    </row>
    <row r="128" spans="2:63" s="3" customFormat="1" ht="25.9" customHeight="1">
      <c r="B128" s="116"/>
      <c r="C128" s="141"/>
      <c r="D128" s="142" t="s">
        <v>74</v>
      </c>
      <c r="E128" s="143" t="s">
        <v>138</v>
      </c>
      <c r="F128" s="143" t="s">
        <v>139</v>
      </c>
      <c r="G128" s="141"/>
      <c r="H128" s="141"/>
      <c r="I128" s="141"/>
      <c r="J128" s="165">
        <f>BK128</f>
        <v>0</v>
      </c>
      <c r="L128" s="116"/>
      <c r="M128" s="118"/>
      <c r="P128" s="119">
        <f>P129+P140</f>
        <v>0</v>
      </c>
      <c r="R128" s="119">
        <f>R129+R140</f>
        <v>5.3147999999999994E-2</v>
      </c>
      <c r="T128" s="120">
        <f>T129+T140</f>
        <v>0</v>
      </c>
      <c r="AR128" s="117" t="s">
        <v>83</v>
      </c>
      <c r="AT128" s="121" t="s">
        <v>74</v>
      </c>
      <c r="AU128" s="121" t="s">
        <v>75</v>
      </c>
      <c r="AY128" s="117" t="s">
        <v>140</v>
      </c>
      <c r="BK128" s="122">
        <f>BK129+BK140</f>
        <v>0</v>
      </c>
    </row>
    <row r="129" spans="2:65" s="3" customFormat="1" ht="22.9" customHeight="1">
      <c r="B129" s="116"/>
      <c r="C129" s="141"/>
      <c r="D129" s="142" t="s">
        <v>74</v>
      </c>
      <c r="E129" s="144" t="s">
        <v>179</v>
      </c>
      <c r="F129" s="144" t="s">
        <v>180</v>
      </c>
      <c r="G129" s="141"/>
      <c r="H129" s="141"/>
      <c r="I129" s="141"/>
      <c r="J129" s="166">
        <f>BK129</f>
        <v>0</v>
      </c>
      <c r="L129" s="116"/>
      <c r="M129" s="118"/>
      <c r="P129" s="119">
        <f>SUM(P130:P139)</f>
        <v>0</v>
      </c>
      <c r="R129" s="119">
        <f>SUM(R130:R139)</f>
        <v>5.3147999999999994E-2</v>
      </c>
      <c r="T129" s="120">
        <f>SUM(T130:T139)</f>
        <v>0</v>
      </c>
      <c r="AR129" s="117" t="s">
        <v>83</v>
      </c>
      <c r="AT129" s="121" t="s">
        <v>74</v>
      </c>
      <c r="AU129" s="121" t="s">
        <v>83</v>
      </c>
      <c r="AY129" s="117" t="s">
        <v>140</v>
      </c>
      <c r="BK129" s="122">
        <f>SUM(BK130:BK139)</f>
        <v>0</v>
      </c>
    </row>
    <row r="130" spans="2:65" s="59" customFormat="1" ht="24.2" customHeight="1">
      <c r="B130" s="4"/>
      <c r="C130" s="145" t="s">
        <v>83</v>
      </c>
      <c r="D130" s="145" t="s">
        <v>142</v>
      </c>
      <c r="E130" s="146" t="s">
        <v>507</v>
      </c>
      <c r="F130" s="147" t="s">
        <v>508</v>
      </c>
      <c r="G130" s="148" t="s">
        <v>96</v>
      </c>
      <c r="H130" s="149">
        <v>8.6</v>
      </c>
      <c r="I130" s="5"/>
      <c r="J130" s="167">
        <f>ROUND(I130*H130,2)</f>
        <v>0</v>
      </c>
      <c r="K130" s="6"/>
      <c r="L130" s="4"/>
      <c r="M130" s="7" t="s">
        <v>1</v>
      </c>
      <c r="N130" s="123" t="s">
        <v>41</v>
      </c>
      <c r="P130" s="124">
        <f>O130*H130</f>
        <v>0</v>
      </c>
      <c r="Q130" s="124">
        <v>6.1799999999999997E-3</v>
      </c>
      <c r="R130" s="124">
        <f>Q130*H130</f>
        <v>5.3147999999999994E-2</v>
      </c>
      <c r="S130" s="124">
        <v>0</v>
      </c>
      <c r="T130" s="125">
        <f>S130*H130</f>
        <v>0</v>
      </c>
      <c r="AR130" s="126" t="s">
        <v>146</v>
      </c>
      <c r="AT130" s="126" t="s">
        <v>142</v>
      </c>
      <c r="AU130" s="126" t="s">
        <v>147</v>
      </c>
      <c r="AY130" s="49" t="s">
        <v>140</v>
      </c>
      <c r="BE130" s="127">
        <f>IF(N130="základná",J130,0)</f>
        <v>0</v>
      </c>
      <c r="BF130" s="127">
        <f>IF(N130="znížená",J130,0)</f>
        <v>0</v>
      </c>
      <c r="BG130" s="127">
        <f>IF(N130="zákl. prenesená",J130,0)</f>
        <v>0</v>
      </c>
      <c r="BH130" s="127">
        <f>IF(N130="zníž. prenesená",J130,0)</f>
        <v>0</v>
      </c>
      <c r="BI130" s="127">
        <f>IF(N130="nulová",J130,0)</f>
        <v>0</v>
      </c>
      <c r="BJ130" s="49" t="s">
        <v>147</v>
      </c>
      <c r="BK130" s="127">
        <f>ROUND(I130*H130,2)</f>
        <v>0</v>
      </c>
      <c r="BL130" s="49" t="s">
        <v>146</v>
      </c>
      <c r="BM130" s="126" t="s">
        <v>509</v>
      </c>
    </row>
    <row r="131" spans="2:65" s="11" customFormat="1">
      <c r="B131" s="128"/>
      <c r="C131" s="150"/>
      <c r="D131" s="151" t="s">
        <v>166</v>
      </c>
      <c r="E131" s="152" t="s">
        <v>1</v>
      </c>
      <c r="F131" s="153" t="s">
        <v>585</v>
      </c>
      <c r="G131" s="150"/>
      <c r="H131" s="154">
        <v>8.6</v>
      </c>
      <c r="J131" s="150"/>
      <c r="L131" s="128"/>
      <c r="M131" s="130"/>
      <c r="T131" s="131"/>
      <c r="AT131" s="129" t="s">
        <v>166</v>
      </c>
      <c r="AU131" s="129" t="s">
        <v>147</v>
      </c>
      <c r="AV131" s="11" t="s">
        <v>147</v>
      </c>
      <c r="AW131" s="11" t="s">
        <v>31</v>
      </c>
      <c r="AX131" s="11" t="s">
        <v>75</v>
      </c>
      <c r="AY131" s="129" t="s">
        <v>140</v>
      </c>
    </row>
    <row r="132" spans="2:65" s="12" customFormat="1">
      <c r="B132" s="132"/>
      <c r="C132" s="155"/>
      <c r="D132" s="151" t="s">
        <v>166</v>
      </c>
      <c r="E132" s="156" t="s">
        <v>1</v>
      </c>
      <c r="F132" s="157" t="s">
        <v>168</v>
      </c>
      <c r="G132" s="155"/>
      <c r="H132" s="158">
        <v>8.6</v>
      </c>
      <c r="J132" s="155"/>
      <c r="L132" s="132"/>
      <c r="M132" s="134"/>
      <c r="T132" s="135"/>
      <c r="AT132" s="133" t="s">
        <v>166</v>
      </c>
      <c r="AU132" s="133" t="s">
        <v>147</v>
      </c>
      <c r="AV132" s="12" t="s">
        <v>146</v>
      </c>
      <c r="AW132" s="12" t="s">
        <v>31</v>
      </c>
      <c r="AX132" s="12" t="s">
        <v>83</v>
      </c>
      <c r="AY132" s="133" t="s">
        <v>140</v>
      </c>
    </row>
    <row r="133" spans="2:65" s="59" customFormat="1" ht="24.2" customHeight="1">
      <c r="B133" s="4"/>
      <c r="C133" s="145" t="s">
        <v>147</v>
      </c>
      <c r="D133" s="145" t="s">
        <v>142</v>
      </c>
      <c r="E133" s="146" t="s">
        <v>193</v>
      </c>
      <c r="F133" s="147" t="s">
        <v>194</v>
      </c>
      <c r="G133" s="148" t="s">
        <v>195</v>
      </c>
      <c r="H133" s="149">
        <v>8.7999999999999995E-2</v>
      </c>
      <c r="I133" s="5"/>
      <c r="J133" s="167">
        <f>ROUND(I133*H133,2)</f>
        <v>0</v>
      </c>
      <c r="K133" s="6"/>
      <c r="L133" s="4"/>
      <c r="M133" s="7" t="s">
        <v>1</v>
      </c>
      <c r="N133" s="123" t="s">
        <v>41</v>
      </c>
      <c r="P133" s="124">
        <f>O133*H133</f>
        <v>0</v>
      </c>
      <c r="Q133" s="124">
        <v>0</v>
      </c>
      <c r="R133" s="124">
        <f>Q133*H133</f>
        <v>0</v>
      </c>
      <c r="S133" s="124">
        <v>0</v>
      </c>
      <c r="T133" s="125">
        <f>S133*H133</f>
        <v>0</v>
      </c>
      <c r="AR133" s="126" t="s">
        <v>146</v>
      </c>
      <c r="AT133" s="126" t="s">
        <v>142</v>
      </c>
      <c r="AU133" s="126" t="s">
        <v>147</v>
      </c>
      <c r="AY133" s="49" t="s">
        <v>140</v>
      </c>
      <c r="BE133" s="127">
        <f>IF(N133="základná",J133,0)</f>
        <v>0</v>
      </c>
      <c r="BF133" s="127">
        <f>IF(N133="znížená",J133,0)</f>
        <v>0</v>
      </c>
      <c r="BG133" s="127">
        <f>IF(N133="zákl. prenesená",J133,0)</f>
        <v>0</v>
      </c>
      <c r="BH133" s="127">
        <f>IF(N133="zníž. prenesená",J133,0)</f>
        <v>0</v>
      </c>
      <c r="BI133" s="127">
        <f>IF(N133="nulová",J133,0)</f>
        <v>0</v>
      </c>
      <c r="BJ133" s="49" t="s">
        <v>147</v>
      </c>
      <c r="BK133" s="127">
        <f>ROUND(I133*H133,2)</f>
        <v>0</v>
      </c>
      <c r="BL133" s="49" t="s">
        <v>146</v>
      </c>
      <c r="BM133" s="126" t="s">
        <v>511</v>
      </c>
    </row>
    <row r="134" spans="2:65" s="59" customFormat="1" ht="21.75" customHeight="1">
      <c r="B134" s="4"/>
      <c r="C134" s="145" t="s">
        <v>98</v>
      </c>
      <c r="D134" s="145" t="s">
        <v>142</v>
      </c>
      <c r="E134" s="146" t="s">
        <v>198</v>
      </c>
      <c r="F134" s="147" t="s">
        <v>199</v>
      </c>
      <c r="G134" s="148" t="s">
        <v>195</v>
      </c>
      <c r="H134" s="149">
        <v>8.7999999999999995E-2</v>
      </c>
      <c r="I134" s="5"/>
      <c r="J134" s="167">
        <f>ROUND(I134*H134,2)</f>
        <v>0</v>
      </c>
      <c r="K134" s="6"/>
      <c r="L134" s="4"/>
      <c r="M134" s="7" t="s">
        <v>1</v>
      </c>
      <c r="N134" s="123" t="s">
        <v>41</v>
      </c>
      <c r="P134" s="124">
        <f>O134*H134</f>
        <v>0</v>
      </c>
      <c r="Q134" s="124">
        <v>0</v>
      </c>
      <c r="R134" s="124">
        <f>Q134*H134</f>
        <v>0</v>
      </c>
      <c r="S134" s="124">
        <v>0</v>
      </c>
      <c r="T134" s="125">
        <f>S134*H134</f>
        <v>0</v>
      </c>
      <c r="AR134" s="126" t="s">
        <v>146</v>
      </c>
      <c r="AT134" s="126" t="s">
        <v>142</v>
      </c>
      <c r="AU134" s="126" t="s">
        <v>147</v>
      </c>
      <c r="AY134" s="49" t="s">
        <v>140</v>
      </c>
      <c r="BE134" s="127">
        <f>IF(N134="základná",J134,0)</f>
        <v>0</v>
      </c>
      <c r="BF134" s="127">
        <f>IF(N134="znížená",J134,0)</f>
        <v>0</v>
      </c>
      <c r="BG134" s="127">
        <f>IF(N134="zákl. prenesená",J134,0)</f>
        <v>0</v>
      </c>
      <c r="BH134" s="127">
        <f>IF(N134="zníž. prenesená",J134,0)</f>
        <v>0</v>
      </c>
      <c r="BI134" s="127">
        <f>IF(N134="nulová",J134,0)</f>
        <v>0</v>
      </c>
      <c r="BJ134" s="49" t="s">
        <v>147</v>
      </c>
      <c r="BK134" s="127">
        <f>ROUND(I134*H134,2)</f>
        <v>0</v>
      </c>
      <c r="BL134" s="49" t="s">
        <v>146</v>
      </c>
      <c r="BM134" s="126" t="s">
        <v>512</v>
      </c>
    </row>
    <row r="135" spans="2:65" s="59" customFormat="1" ht="24.2" customHeight="1">
      <c r="B135" s="4"/>
      <c r="C135" s="145" t="s">
        <v>146</v>
      </c>
      <c r="D135" s="145" t="s">
        <v>142</v>
      </c>
      <c r="E135" s="146" t="s">
        <v>202</v>
      </c>
      <c r="F135" s="147" t="s">
        <v>203</v>
      </c>
      <c r="G135" s="148" t="s">
        <v>195</v>
      </c>
      <c r="H135" s="149">
        <v>1.6719999999999999</v>
      </c>
      <c r="I135" s="5"/>
      <c r="J135" s="167">
        <f>ROUND(I135*H135,2)</f>
        <v>0</v>
      </c>
      <c r="K135" s="6"/>
      <c r="L135" s="4"/>
      <c r="M135" s="7" t="s">
        <v>1</v>
      </c>
      <c r="N135" s="123" t="s">
        <v>41</v>
      </c>
      <c r="P135" s="124">
        <f>O135*H135</f>
        <v>0</v>
      </c>
      <c r="Q135" s="124">
        <v>0</v>
      </c>
      <c r="R135" s="124">
        <f>Q135*H135</f>
        <v>0</v>
      </c>
      <c r="S135" s="124">
        <v>0</v>
      </c>
      <c r="T135" s="125">
        <f>S135*H135</f>
        <v>0</v>
      </c>
      <c r="AR135" s="126" t="s">
        <v>146</v>
      </c>
      <c r="AT135" s="126" t="s">
        <v>142</v>
      </c>
      <c r="AU135" s="126" t="s">
        <v>147</v>
      </c>
      <c r="AY135" s="49" t="s">
        <v>140</v>
      </c>
      <c r="BE135" s="127">
        <f>IF(N135="základná",J135,0)</f>
        <v>0</v>
      </c>
      <c r="BF135" s="127">
        <f>IF(N135="znížená",J135,0)</f>
        <v>0</v>
      </c>
      <c r="BG135" s="127">
        <f>IF(N135="zákl. prenesená",J135,0)</f>
        <v>0</v>
      </c>
      <c r="BH135" s="127">
        <f>IF(N135="zníž. prenesená",J135,0)</f>
        <v>0</v>
      </c>
      <c r="BI135" s="127">
        <f>IF(N135="nulová",J135,0)</f>
        <v>0</v>
      </c>
      <c r="BJ135" s="49" t="s">
        <v>147</v>
      </c>
      <c r="BK135" s="127">
        <f>ROUND(I135*H135,2)</f>
        <v>0</v>
      </c>
      <c r="BL135" s="49" t="s">
        <v>146</v>
      </c>
      <c r="BM135" s="126" t="s">
        <v>513</v>
      </c>
    </row>
    <row r="136" spans="2:65" s="11" customFormat="1">
      <c r="B136" s="128"/>
      <c r="C136" s="150"/>
      <c r="D136" s="151" t="s">
        <v>166</v>
      </c>
      <c r="E136" s="150"/>
      <c r="F136" s="153" t="s">
        <v>586</v>
      </c>
      <c r="G136" s="150"/>
      <c r="H136" s="154">
        <v>1.6719999999999999</v>
      </c>
      <c r="J136" s="150"/>
      <c r="L136" s="128"/>
      <c r="M136" s="130"/>
      <c r="T136" s="131"/>
      <c r="AT136" s="129" t="s">
        <v>166</v>
      </c>
      <c r="AU136" s="129" t="s">
        <v>147</v>
      </c>
      <c r="AV136" s="11" t="s">
        <v>147</v>
      </c>
      <c r="AW136" s="11" t="s">
        <v>3</v>
      </c>
      <c r="AX136" s="11" t="s">
        <v>83</v>
      </c>
      <c r="AY136" s="129" t="s">
        <v>140</v>
      </c>
    </row>
    <row r="137" spans="2:65" s="59" customFormat="1" ht="24.2" customHeight="1">
      <c r="B137" s="4"/>
      <c r="C137" s="145" t="s">
        <v>162</v>
      </c>
      <c r="D137" s="145" t="s">
        <v>142</v>
      </c>
      <c r="E137" s="146" t="s">
        <v>207</v>
      </c>
      <c r="F137" s="147" t="s">
        <v>208</v>
      </c>
      <c r="G137" s="148" t="s">
        <v>195</v>
      </c>
      <c r="H137" s="149">
        <v>8.7999999999999995E-2</v>
      </c>
      <c r="I137" s="5"/>
      <c r="J137" s="167">
        <f>ROUND(I137*H137,2)</f>
        <v>0</v>
      </c>
      <c r="K137" s="6"/>
      <c r="L137" s="4"/>
      <c r="M137" s="7" t="s">
        <v>1</v>
      </c>
      <c r="N137" s="123" t="s">
        <v>41</v>
      </c>
      <c r="P137" s="124">
        <f>O137*H137</f>
        <v>0</v>
      </c>
      <c r="Q137" s="124">
        <v>0</v>
      </c>
      <c r="R137" s="124">
        <f>Q137*H137</f>
        <v>0</v>
      </c>
      <c r="S137" s="124">
        <v>0</v>
      </c>
      <c r="T137" s="125">
        <f>S137*H137</f>
        <v>0</v>
      </c>
      <c r="AR137" s="126" t="s">
        <v>146</v>
      </c>
      <c r="AT137" s="126" t="s">
        <v>142</v>
      </c>
      <c r="AU137" s="126" t="s">
        <v>147</v>
      </c>
      <c r="AY137" s="49" t="s">
        <v>140</v>
      </c>
      <c r="BE137" s="127">
        <f>IF(N137="základná",J137,0)</f>
        <v>0</v>
      </c>
      <c r="BF137" s="127">
        <f>IF(N137="znížená",J137,0)</f>
        <v>0</v>
      </c>
      <c r="BG137" s="127">
        <f>IF(N137="zákl. prenesená",J137,0)</f>
        <v>0</v>
      </c>
      <c r="BH137" s="127">
        <f>IF(N137="zníž. prenesená",J137,0)</f>
        <v>0</v>
      </c>
      <c r="BI137" s="127">
        <f>IF(N137="nulová",J137,0)</f>
        <v>0</v>
      </c>
      <c r="BJ137" s="49" t="s">
        <v>147</v>
      </c>
      <c r="BK137" s="127">
        <f>ROUND(I137*H137,2)</f>
        <v>0</v>
      </c>
      <c r="BL137" s="49" t="s">
        <v>146</v>
      </c>
      <c r="BM137" s="126" t="s">
        <v>515</v>
      </c>
    </row>
    <row r="138" spans="2:65" s="59" customFormat="1" ht="24.2" customHeight="1">
      <c r="B138" s="4"/>
      <c r="C138" s="145" t="s">
        <v>160</v>
      </c>
      <c r="D138" s="145" t="s">
        <v>142</v>
      </c>
      <c r="E138" s="146" t="s">
        <v>211</v>
      </c>
      <c r="F138" s="147" t="s">
        <v>212</v>
      </c>
      <c r="G138" s="148" t="s">
        <v>195</v>
      </c>
      <c r="H138" s="149">
        <v>8.7999999999999995E-2</v>
      </c>
      <c r="I138" s="5"/>
      <c r="J138" s="167">
        <f>ROUND(I138*H138,2)</f>
        <v>0</v>
      </c>
      <c r="K138" s="6"/>
      <c r="L138" s="4"/>
      <c r="M138" s="7" t="s">
        <v>1</v>
      </c>
      <c r="N138" s="123" t="s">
        <v>41</v>
      </c>
      <c r="P138" s="124">
        <f>O138*H138</f>
        <v>0</v>
      </c>
      <c r="Q138" s="124">
        <v>0</v>
      </c>
      <c r="R138" s="124">
        <f>Q138*H138</f>
        <v>0</v>
      </c>
      <c r="S138" s="124">
        <v>0</v>
      </c>
      <c r="T138" s="125">
        <f>S138*H138</f>
        <v>0</v>
      </c>
      <c r="AR138" s="126" t="s">
        <v>146</v>
      </c>
      <c r="AT138" s="126" t="s">
        <v>142</v>
      </c>
      <c r="AU138" s="126" t="s">
        <v>147</v>
      </c>
      <c r="AY138" s="49" t="s">
        <v>140</v>
      </c>
      <c r="BE138" s="127">
        <f>IF(N138="základná",J138,0)</f>
        <v>0</v>
      </c>
      <c r="BF138" s="127">
        <f>IF(N138="znížená",J138,0)</f>
        <v>0</v>
      </c>
      <c r="BG138" s="127">
        <f>IF(N138="zákl. prenesená",J138,0)</f>
        <v>0</v>
      </c>
      <c r="BH138" s="127">
        <f>IF(N138="zníž. prenesená",J138,0)</f>
        <v>0</v>
      </c>
      <c r="BI138" s="127">
        <f>IF(N138="nulová",J138,0)</f>
        <v>0</v>
      </c>
      <c r="BJ138" s="49" t="s">
        <v>147</v>
      </c>
      <c r="BK138" s="127">
        <f>ROUND(I138*H138,2)</f>
        <v>0</v>
      </c>
      <c r="BL138" s="49" t="s">
        <v>146</v>
      </c>
      <c r="BM138" s="126" t="s">
        <v>516</v>
      </c>
    </row>
    <row r="139" spans="2:65" s="59" customFormat="1" ht="24.2" customHeight="1">
      <c r="B139" s="4"/>
      <c r="C139" s="145" t="s">
        <v>172</v>
      </c>
      <c r="D139" s="145" t="s">
        <v>142</v>
      </c>
      <c r="E139" s="146" t="s">
        <v>227</v>
      </c>
      <c r="F139" s="147" t="s">
        <v>228</v>
      </c>
      <c r="G139" s="148" t="s">
        <v>195</v>
      </c>
      <c r="H139" s="149">
        <v>8.7999999999999995E-2</v>
      </c>
      <c r="I139" s="5"/>
      <c r="J139" s="167">
        <f>ROUND(I139*H139,2)</f>
        <v>0</v>
      </c>
      <c r="K139" s="6"/>
      <c r="L139" s="4"/>
      <c r="M139" s="7" t="s">
        <v>1</v>
      </c>
      <c r="N139" s="123" t="s">
        <v>41</v>
      </c>
      <c r="P139" s="124">
        <f>O139*H139</f>
        <v>0</v>
      </c>
      <c r="Q139" s="124">
        <v>0</v>
      </c>
      <c r="R139" s="124">
        <f>Q139*H139</f>
        <v>0</v>
      </c>
      <c r="S139" s="124">
        <v>0</v>
      </c>
      <c r="T139" s="125">
        <f>S139*H139</f>
        <v>0</v>
      </c>
      <c r="AR139" s="126" t="s">
        <v>146</v>
      </c>
      <c r="AT139" s="126" t="s">
        <v>142</v>
      </c>
      <c r="AU139" s="126" t="s">
        <v>147</v>
      </c>
      <c r="AY139" s="49" t="s">
        <v>140</v>
      </c>
      <c r="BE139" s="127">
        <f>IF(N139="základná",J139,0)</f>
        <v>0</v>
      </c>
      <c r="BF139" s="127">
        <f>IF(N139="znížená",J139,0)</f>
        <v>0</v>
      </c>
      <c r="BG139" s="127">
        <f>IF(N139="zákl. prenesená",J139,0)</f>
        <v>0</v>
      </c>
      <c r="BH139" s="127">
        <f>IF(N139="zníž. prenesená",J139,0)</f>
        <v>0</v>
      </c>
      <c r="BI139" s="127">
        <f>IF(N139="nulová",J139,0)</f>
        <v>0</v>
      </c>
      <c r="BJ139" s="49" t="s">
        <v>147</v>
      </c>
      <c r="BK139" s="127">
        <f>ROUND(I139*H139,2)</f>
        <v>0</v>
      </c>
      <c r="BL139" s="49" t="s">
        <v>146</v>
      </c>
      <c r="BM139" s="126" t="s">
        <v>518</v>
      </c>
    </row>
    <row r="140" spans="2:65" s="3" customFormat="1" ht="22.9" customHeight="1">
      <c r="B140" s="116"/>
      <c r="C140" s="141"/>
      <c r="D140" s="142" t="s">
        <v>74</v>
      </c>
      <c r="E140" s="144" t="s">
        <v>236</v>
      </c>
      <c r="F140" s="144" t="s">
        <v>237</v>
      </c>
      <c r="G140" s="141"/>
      <c r="H140" s="141"/>
      <c r="J140" s="166">
        <f>BK140</f>
        <v>0</v>
      </c>
      <c r="L140" s="116"/>
      <c r="M140" s="118"/>
      <c r="P140" s="119">
        <f>P141</f>
        <v>0</v>
      </c>
      <c r="R140" s="119">
        <f>R141</f>
        <v>0</v>
      </c>
      <c r="T140" s="120">
        <f>T141</f>
        <v>0</v>
      </c>
      <c r="AR140" s="117" t="s">
        <v>83</v>
      </c>
      <c r="AT140" s="121" t="s">
        <v>74</v>
      </c>
      <c r="AU140" s="121" t="s">
        <v>83</v>
      </c>
      <c r="AY140" s="117" t="s">
        <v>140</v>
      </c>
      <c r="BK140" s="122">
        <f>BK141</f>
        <v>0</v>
      </c>
    </row>
    <row r="141" spans="2:65" s="59" customFormat="1" ht="24.2" customHeight="1">
      <c r="B141" s="4"/>
      <c r="C141" s="145" t="s">
        <v>152</v>
      </c>
      <c r="D141" s="145" t="s">
        <v>142</v>
      </c>
      <c r="E141" s="146" t="s">
        <v>239</v>
      </c>
      <c r="F141" s="147" t="s">
        <v>240</v>
      </c>
      <c r="G141" s="148" t="s">
        <v>195</v>
      </c>
      <c r="H141" s="149">
        <v>5.2999999999999999E-2</v>
      </c>
      <c r="I141" s="5"/>
      <c r="J141" s="167">
        <f>ROUND(I141*H141,2)</f>
        <v>0</v>
      </c>
      <c r="K141" s="6"/>
      <c r="L141" s="4"/>
      <c r="M141" s="7" t="s">
        <v>1</v>
      </c>
      <c r="N141" s="123" t="s">
        <v>41</v>
      </c>
      <c r="P141" s="124">
        <f>O141*H141</f>
        <v>0</v>
      </c>
      <c r="Q141" s="124">
        <v>0</v>
      </c>
      <c r="R141" s="124">
        <f>Q141*H141</f>
        <v>0</v>
      </c>
      <c r="S141" s="124">
        <v>0</v>
      </c>
      <c r="T141" s="125">
        <f>S141*H141</f>
        <v>0</v>
      </c>
      <c r="AR141" s="126" t="s">
        <v>146</v>
      </c>
      <c r="AT141" s="126" t="s">
        <v>142</v>
      </c>
      <c r="AU141" s="126" t="s">
        <v>147</v>
      </c>
      <c r="AY141" s="49" t="s">
        <v>140</v>
      </c>
      <c r="BE141" s="127">
        <f>IF(N141="základná",J141,0)</f>
        <v>0</v>
      </c>
      <c r="BF141" s="127">
        <f>IF(N141="znížená",J141,0)</f>
        <v>0</v>
      </c>
      <c r="BG141" s="127">
        <f>IF(N141="zákl. prenesená",J141,0)</f>
        <v>0</v>
      </c>
      <c r="BH141" s="127">
        <f>IF(N141="zníž. prenesená",J141,0)</f>
        <v>0</v>
      </c>
      <c r="BI141" s="127">
        <f>IF(N141="nulová",J141,0)</f>
        <v>0</v>
      </c>
      <c r="BJ141" s="49" t="s">
        <v>147</v>
      </c>
      <c r="BK141" s="127">
        <f>ROUND(I141*H141,2)</f>
        <v>0</v>
      </c>
      <c r="BL141" s="49" t="s">
        <v>146</v>
      </c>
      <c r="BM141" s="126" t="s">
        <v>519</v>
      </c>
    </row>
    <row r="142" spans="2:65" s="3" customFormat="1" ht="25.9" customHeight="1">
      <c r="B142" s="116"/>
      <c r="C142" s="141"/>
      <c r="D142" s="142" t="s">
        <v>74</v>
      </c>
      <c r="E142" s="143" t="s">
        <v>242</v>
      </c>
      <c r="F142" s="143" t="s">
        <v>243</v>
      </c>
      <c r="G142" s="141"/>
      <c r="H142" s="141"/>
      <c r="J142" s="165">
        <f>BK142</f>
        <v>0</v>
      </c>
      <c r="L142" s="116"/>
      <c r="M142" s="118"/>
      <c r="P142" s="119">
        <f>P143+P146+P166+P219+P224</f>
        <v>0</v>
      </c>
      <c r="R142" s="119">
        <f>R143+R146+R166+R219+R224</f>
        <v>0.25640083000000002</v>
      </c>
      <c r="T142" s="120">
        <f>T143+T146+T166+T219+T224</f>
        <v>7.9383999999999996E-2</v>
      </c>
      <c r="AR142" s="117" t="s">
        <v>147</v>
      </c>
      <c r="AT142" s="121" t="s">
        <v>74</v>
      </c>
      <c r="AU142" s="121" t="s">
        <v>75</v>
      </c>
      <c r="AY142" s="117" t="s">
        <v>140</v>
      </c>
      <c r="BK142" s="122">
        <f>BK143+BK146+BK166+BK219+BK224</f>
        <v>0</v>
      </c>
    </row>
    <row r="143" spans="2:65" s="3" customFormat="1" ht="22.9" customHeight="1">
      <c r="B143" s="116"/>
      <c r="C143" s="141"/>
      <c r="D143" s="142" t="s">
        <v>74</v>
      </c>
      <c r="E143" s="144" t="s">
        <v>244</v>
      </c>
      <c r="F143" s="144" t="s">
        <v>245</v>
      </c>
      <c r="G143" s="141"/>
      <c r="H143" s="141"/>
      <c r="J143" s="166">
        <f>BK143</f>
        <v>0</v>
      </c>
      <c r="L143" s="116"/>
      <c r="M143" s="118"/>
      <c r="P143" s="119">
        <f>SUM(P144:P145)</f>
        <v>0</v>
      </c>
      <c r="R143" s="119">
        <f>SUM(R144:R145)</f>
        <v>1.14E-3</v>
      </c>
      <c r="T143" s="120">
        <f>SUM(T144:T145)</f>
        <v>0</v>
      </c>
      <c r="AR143" s="117" t="s">
        <v>147</v>
      </c>
      <c r="AT143" s="121" t="s">
        <v>74</v>
      </c>
      <c r="AU143" s="121" t="s">
        <v>83</v>
      </c>
      <c r="AY143" s="117" t="s">
        <v>140</v>
      </c>
      <c r="BK143" s="122">
        <f>SUM(BK144:BK145)</f>
        <v>0</v>
      </c>
    </row>
    <row r="144" spans="2:65" s="59" customFormat="1" ht="16.5" customHeight="1">
      <c r="B144" s="4"/>
      <c r="C144" s="145" t="s">
        <v>179</v>
      </c>
      <c r="D144" s="145" t="s">
        <v>142</v>
      </c>
      <c r="E144" s="146" t="s">
        <v>246</v>
      </c>
      <c r="F144" s="147" t="s">
        <v>247</v>
      </c>
      <c r="G144" s="148" t="s">
        <v>145</v>
      </c>
      <c r="H144" s="149">
        <v>1</v>
      </c>
      <c r="I144" s="5"/>
      <c r="J144" s="167">
        <f>ROUND(I144*H144,2)</f>
        <v>0</v>
      </c>
      <c r="K144" s="6"/>
      <c r="L144" s="4"/>
      <c r="M144" s="7" t="s">
        <v>1</v>
      </c>
      <c r="N144" s="123" t="s">
        <v>41</v>
      </c>
      <c r="P144" s="124">
        <f>O144*H144</f>
        <v>0</v>
      </c>
      <c r="Q144" s="124">
        <v>1.14E-3</v>
      </c>
      <c r="R144" s="124">
        <f>Q144*H144</f>
        <v>1.14E-3</v>
      </c>
      <c r="S144" s="124">
        <v>0</v>
      </c>
      <c r="T144" s="125">
        <f>S144*H144</f>
        <v>0</v>
      </c>
      <c r="AR144" s="126" t="s">
        <v>210</v>
      </c>
      <c r="AT144" s="126" t="s">
        <v>142</v>
      </c>
      <c r="AU144" s="126" t="s">
        <v>147</v>
      </c>
      <c r="AY144" s="49" t="s">
        <v>140</v>
      </c>
      <c r="BE144" s="127">
        <f>IF(N144="základná",J144,0)</f>
        <v>0</v>
      </c>
      <c r="BF144" s="127">
        <f>IF(N144="znížená",J144,0)</f>
        <v>0</v>
      </c>
      <c r="BG144" s="127">
        <f>IF(N144="zákl. prenesená",J144,0)</f>
        <v>0</v>
      </c>
      <c r="BH144" s="127">
        <f>IF(N144="zníž. prenesená",J144,0)</f>
        <v>0</v>
      </c>
      <c r="BI144" s="127">
        <f>IF(N144="nulová",J144,0)</f>
        <v>0</v>
      </c>
      <c r="BJ144" s="49" t="s">
        <v>147</v>
      </c>
      <c r="BK144" s="127">
        <f>ROUND(I144*H144,2)</f>
        <v>0</v>
      </c>
      <c r="BL144" s="49" t="s">
        <v>210</v>
      </c>
      <c r="BM144" s="126" t="s">
        <v>587</v>
      </c>
    </row>
    <row r="145" spans="2:65" s="59" customFormat="1" ht="24.2" customHeight="1">
      <c r="B145" s="4"/>
      <c r="C145" s="145" t="s">
        <v>184</v>
      </c>
      <c r="D145" s="145" t="s">
        <v>142</v>
      </c>
      <c r="E145" s="146" t="s">
        <v>250</v>
      </c>
      <c r="F145" s="147" t="s">
        <v>251</v>
      </c>
      <c r="G145" s="148" t="s">
        <v>252</v>
      </c>
      <c r="H145" s="13"/>
      <c r="I145" s="5"/>
      <c r="J145" s="167">
        <f>ROUND(I145*H145,2)</f>
        <v>0</v>
      </c>
      <c r="K145" s="6"/>
      <c r="L145" s="4"/>
      <c r="M145" s="7" t="s">
        <v>1</v>
      </c>
      <c r="N145" s="123" t="s">
        <v>41</v>
      </c>
      <c r="P145" s="124">
        <f>O145*H145</f>
        <v>0</v>
      </c>
      <c r="Q145" s="124">
        <v>0</v>
      </c>
      <c r="R145" s="124">
        <f>Q145*H145</f>
        <v>0</v>
      </c>
      <c r="S145" s="124">
        <v>0</v>
      </c>
      <c r="T145" s="125">
        <f>S145*H145</f>
        <v>0</v>
      </c>
      <c r="AR145" s="126" t="s">
        <v>210</v>
      </c>
      <c r="AT145" s="126" t="s">
        <v>142</v>
      </c>
      <c r="AU145" s="126" t="s">
        <v>147</v>
      </c>
      <c r="AY145" s="49" t="s">
        <v>140</v>
      </c>
      <c r="BE145" s="127">
        <f>IF(N145="základná",J145,0)</f>
        <v>0</v>
      </c>
      <c r="BF145" s="127">
        <f>IF(N145="znížená",J145,0)</f>
        <v>0</v>
      </c>
      <c r="BG145" s="127">
        <f>IF(N145="zákl. prenesená",J145,0)</f>
        <v>0</v>
      </c>
      <c r="BH145" s="127">
        <f>IF(N145="zníž. prenesená",J145,0)</f>
        <v>0</v>
      </c>
      <c r="BI145" s="127">
        <f>IF(N145="nulová",J145,0)</f>
        <v>0</v>
      </c>
      <c r="BJ145" s="49" t="s">
        <v>147</v>
      </c>
      <c r="BK145" s="127">
        <f>ROUND(I145*H145,2)</f>
        <v>0</v>
      </c>
      <c r="BL145" s="49" t="s">
        <v>210</v>
      </c>
      <c r="BM145" s="126" t="s">
        <v>588</v>
      </c>
    </row>
    <row r="146" spans="2:65" s="3" customFormat="1" ht="22.9" customHeight="1">
      <c r="B146" s="116"/>
      <c r="C146" s="141"/>
      <c r="D146" s="142" t="s">
        <v>74</v>
      </c>
      <c r="E146" s="144" t="s">
        <v>254</v>
      </c>
      <c r="F146" s="144" t="s">
        <v>255</v>
      </c>
      <c r="G146" s="141"/>
      <c r="H146" s="141"/>
      <c r="J146" s="166">
        <f>BK146</f>
        <v>0</v>
      </c>
      <c r="L146" s="116"/>
      <c r="M146" s="118"/>
      <c r="P146" s="119">
        <f>SUM(P147:P165)</f>
        <v>0</v>
      </c>
      <c r="R146" s="119">
        <f>SUM(R147:R165)</f>
        <v>0.12507940000000001</v>
      </c>
      <c r="T146" s="120">
        <f>SUM(T147:T165)</f>
        <v>0</v>
      </c>
      <c r="AR146" s="117" t="s">
        <v>147</v>
      </c>
      <c r="AT146" s="121" t="s">
        <v>74</v>
      </c>
      <c r="AU146" s="121" t="s">
        <v>83</v>
      </c>
      <c r="AY146" s="117" t="s">
        <v>140</v>
      </c>
      <c r="BK146" s="122">
        <f>SUM(BK147:BK165)</f>
        <v>0</v>
      </c>
    </row>
    <row r="147" spans="2:65" s="59" customFormat="1" ht="24.2" customHeight="1">
      <c r="B147" s="4"/>
      <c r="C147" s="145" t="s">
        <v>188</v>
      </c>
      <c r="D147" s="145" t="s">
        <v>142</v>
      </c>
      <c r="E147" s="146" t="s">
        <v>275</v>
      </c>
      <c r="F147" s="147" t="s">
        <v>276</v>
      </c>
      <c r="G147" s="148" t="s">
        <v>96</v>
      </c>
      <c r="H147" s="149">
        <v>7.2</v>
      </c>
      <c r="I147" s="5"/>
      <c r="J147" s="167">
        <f>ROUND(I147*H147,2)</f>
        <v>0</v>
      </c>
      <c r="K147" s="6"/>
      <c r="L147" s="4"/>
      <c r="M147" s="7" t="s">
        <v>1</v>
      </c>
      <c r="N147" s="123" t="s">
        <v>41</v>
      </c>
      <c r="P147" s="124">
        <f>O147*H147</f>
        <v>0</v>
      </c>
      <c r="Q147" s="124">
        <v>0</v>
      </c>
      <c r="R147" s="124">
        <f>Q147*H147</f>
        <v>0</v>
      </c>
      <c r="S147" s="124">
        <v>0</v>
      </c>
      <c r="T147" s="125">
        <f>S147*H147</f>
        <v>0</v>
      </c>
      <c r="AR147" s="126" t="s">
        <v>210</v>
      </c>
      <c r="AT147" s="126" t="s">
        <v>142</v>
      </c>
      <c r="AU147" s="126" t="s">
        <v>147</v>
      </c>
      <c r="AY147" s="49" t="s">
        <v>140</v>
      </c>
      <c r="BE147" s="127">
        <f>IF(N147="základná",J147,0)</f>
        <v>0</v>
      </c>
      <c r="BF147" s="127">
        <f>IF(N147="znížená",J147,0)</f>
        <v>0</v>
      </c>
      <c r="BG147" s="127">
        <f>IF(N147="zákl. prenesená",J147,0)</f>
        <v>0</v>
      </c>
      <c r="BH147" s="127">
        <f>IF(N147="zníž. prenesená",J147,0)</f>
        <v>0</v>
      </c>
      <c r="BI147" s="127">
        <f>IF(N147="nulová",J147,0)</f>
        <v>0</v>
      </c>
      <c r="BJ147" s="49" t="s">
        <v>147</v>
      </c>
      <c r="BK147" s="127">
        <f>ROUND(I147*H147,2)</f>
        <v>0</v>
      </c>
      <c r="BL147" s="49" t="s">
        <v>210</v>
      </c>
      <c r="BM147" s="126" t="s">
        <v>522</v>
      </c>
    </row>
    <row r="148" spans="2:65" s="11" customFormat="1">
      <c r="B148" s="128"/>
      <c r="C148" s="150"/>
      <c r="D148" s="151" t="s">
        <v>166</v>
      </c>
      <c r="E148" s="152" t="s">
        <v>1</v>
      </c>
      <c r="F148" s="153" t="s">
        <v>589</v>
      </c>
      <c r="G148" s="150"/>
      <c r="H148" s="154">
        <v>7.2</v>
      </c>
      <c r="J148" s="150"/>
      <c r="L148" s="128"/>
      <c r="M148" s="130"/>
      <c r="T148" s="131"/>
      <c r="AT148" s="129" t="s">
        <v>166</v>
      </c>
      <c r="AU148" s="129" t="s">
        <v>147</v>
      </c>
      <c r="AV148" s="11" t="s">
        <v>147</v>
      </c>
      <c r="AW148" s="11" t="s">
        <v>31</v>
      </c>
      <c r="AX148" s="11" t="s">
        <v>75</v>
      </c>
      <c r="AY148" s="129" t="s">
        <v>140</v>
      </c>
    </row>
    <row r="149" spans="2:65" s="12" customFormat="1">
      <c r="B149" s="132"/>
      <c r="C149" s="155"/>
      <c r="D149" s="151" t="s">
        <v>166</v>
      </c>
      <c r="E149" s="156" t="s">
        <v>1</v>
      </c>
      <c r="F149" s="157" t="s">
        <v>168</v>
      </c>
      <c r="G149" s="155"/>
      <c r="H149" s="158">
        <v>7.2</v>
      </c>
      <c r="J149" s="155"/>
      <c r="L149" s="132"/>
      <c r="M149" s="134"/>
      <c r="T149" s="135"/>
      <c r="AT149" s="133" t="s">
        <v>166</v>
      </c>
      <c r="AU149" s="133" t="s">
        <v>147</v>
      </c>
      <c r="AV149" s="12" t="s">
        <v>146</v>
      </c>
      <c r="AW149" s="12" t="s">
        <v>31</v>
      </c>
      <c r="AX149" s="12" t="s">
        <v>83</v>
      </c>
      <c r="AY149" s="133" t="s">
        <v>140</v>
      </c>
    </row>
    <row r="150" spans="2:65" s="59" customFormat="1" ht="24.2" customHeight="1">
      <c r="B150" s="4"/>
      <c r="C150" s="159" t="s">
        <v>192</v>
      </c>
      <c r="D150" s="159" t="s">
        <v>149</v>
      </c>
      <c r="E150" s="160" t="s">
        <v>280</v>
      </c>
      <c r="F150" s="161" t="s">
        <v>281</v>
      </c>
      <c r="G150" s="162" t="s">
        <v>233</v>
      </c>
      <c r="H150" s="163">
        <v>0.19</v>
      </c>
      <c r="I150" s="8"/>
      <c r="J150" s="168">
        <f>ROUND(I150*H150,2)</f>
        <v>0</v>
      </c>
      <c r="K150" s="9"/>
      <c r="L150" s="136"/>
      <c r="M150" s="10" t="s">
        <v>1</v>
      </c>
      <c r="N150" s="137" t="s">
        <v>41</v>
      </c>
      <c r="P150" s="124">
        <f>O150*H150</f>
        <v>0</v>
      </c>
      <c r="Q150" s="124">
        <v>0.55000000000000004</v>
      </c>
      <c r="R150" s="124">
        <f>Q150*H150</f>
        <v>0.10450000000000001</v>
      </c>
      <c r="S150" s="124">
        <v>0</v>
      </c>
      <c r="T150" s="125">
        <f>S150*H150</f>
        <v>0</v>
      </c>
      <c r="AR150" s="126" t="s">
        <v>270</v>
      </c>
      <c r="AT150" s="126" t="s">
        <v>149</v>
      </c>
      <c r="AU150" s="126" t="s">
        <v>147</v>
      </c>
      <c r="AY150" s="49" t="s">
        <v>140</v>
      </c>
      <c r="BE150" s="127">
        <f>IF(N150="základná",J150,0)</f>
        <v>0</v>
      </c>
      <c r="BF150" s="127">
        <f>IF(N150="znížená",J150,0)</f>
        <v>0</v>
      </c>
      <c r="BG150" s="127">
        <f>IF(N150="zákl. prenesená",J150,0)</f>
        <v>0</v>
      </c>
      <c r="BH150" s="127">
        <f>IF(N150="zníž. prenesená",J150,0)</f>
        <v>0</v>
      </c>
      <c r="BI150" s="127">
        <f>IF(N150="nulová",J150,0)</f>
        <v>0</v>
      </c>
      <c r="BJ150" s="49" t="s">
        <v>147</v>
      </c>
      <c r="BK150" s="127">
        <f>ROUND(I150*H150,2)</f>
        <v>0</v>
      </c>
      <c r="BL150" s="49" t="s">
        <v>210</v>
      </c>
      <c r="BM150" s="126" t="s">
        <v>524</v>
      </c>
    </row>
    <row r="151" spans="2:65" s="11" customFormat="1">
      <c r="B151" s="128"/>
      <c r="C151" s="150"/>
      <c r="D151" s="151" t="s">
        <v>166</v>
      </c>
      <c r="E151" s="152" t="s">
        <v>1</v>
      </c>
      <c r="F151" s="153" t="s">
        <v>589</v>
      </c>
      <c r="G151" s="150"/>
      <c r="H151" s="154">
        <v>7.2</v>
      </c>
      <c r="J151" s="150"/>
      <c r="L151" s="128"/>
      <c r="M151" s="130"/>
      <c r="T151" s="131"/>
      <c r="AT151" s="129" t="s">
        <v>166</v>
      </c>
      <c r="AU151" s="129" t="s">
        <v>147</v>
      </c>
      <c r="AV151" s="11" t="s">
        <v>147</v>
      </c>
      <c r="AW151" s="11" t="s">
        <v>31</v>
      </c>
      <c r="AX151" s="11" t="s">
        <v>75</v>
      </c>
      <c r="AY151" s="129" t="s">
        <v>140</v>
      </c>
    </row>
    <row r="152" spans="2:65" s="12" customFormat="1">
      <c r="B152" s="132"/>
      <c r="C152" s="155"/>
      <c r="D152" s="151" t="s">
        <v>166</v>
      </c>
      <c r="E152" s="156" t="s">
        <v>1</v>
      </c>
      <c r="F152" s="157" t="s">
        <v>168</v>
      </c>
      <c r="G152" s="155"/>
      <c r="H152" s="158">
        <v>7.2</v>
      </c>
      <c r="J152" s="155"/>
      <c r="L152" s="132"/>
      <c r="M152" s="134"/>
      <c r="T152" s="135"/>
      <c r="AT152" s="133" t="s">
        <v>166</v>
      </c>
      <c r="AU152" s="133" t="s">
        <v>147</v>
      </c>
      <c r="AV152" s="12" t="s">
        <v>146</v>
      </c>
      <c r="AW152" s="12" t="s">
        <v>31</v>
      </c>
      <c r="AX152" s="12" t="s">
        <v>83</v>
      </c>
      <c r="AY152" s="133" t="s">
        <v>140</v>
      </c>
    </row>
    <row r="153" spans="2:65" s="11" customFormat="1">
      <c r="B153" s="128"/>
      <c r="C153" s="150"/>
      <c r="D153" s="151" t="s">
        <v>166</v>
      </c>
      <c r="E153" s="150"/>
      <c r="F153" s="153" t="s">
        <v>590</v>
      </c>
      <c r="G153" s="150"/>
      <c r="H153" s="154">
        <v>0.19</v>
      </c>
      <c r="J153" s="150"/>
      <c r="L153" s="128"/>
      <c r="M153" s="130"/>
      <c r="T153" s="131"/>
      <c r="AT153" s="129" t="s">
        <v>166</v>
      </c>
      <c r="AU153" s="129" t="s">
        <v>147</v>
      </c>
      <c r="AV153" s="11" t="s">
        <v>147</v>
      </c>
      <c r="AW153" s="11" t="s">
        <v>3</v>
      </c>
      <c r="AX153" s="11" t="s">
        <v>83</v>
      </c>
      <c r="AY153" s="129" t="s">
        <v>140</v>
      </c>
    </row>
    <row r="154" spans="2:65" s="59" customFormat="1" ht="16.5" customHeight="1">
      <c r="B154" s="4"/>
      <c r="C154" s="145" t="s">
        <v>197</v>
      </c>
      <c r="D154" s="145" t="s">
        <v>142</v>
      </c>
      <c r="E154" s="146" t="s">
        <v>302</v>
      </c>
      <c r="F154" s="147" t="s">
        <v>303</v>
      </c>
      <c r="G154" s="148" t="s">
        <v>259</v>
      </c>
      <c r="H154" s="149">
        <v>7.92</v>
      </c>
      <c r="I154" s="5"/>
      <c r="J154" s="167">
        <f>ROUND(I154*H154,2)</f>
        <v>0</v>
      </c>
      <c r="K154" s="6"/>
      <c r="L154" s="4"/>
      <c r="M154" s="7" t="s">
        <v>1</v>
      </c>
      <c r="N154" s="123" t="s">
        <v>41</v>
      </c>
      <c r="P154" s="124">
        <f>O154*H154</f>
        <v>0</v>
      </c>
      <c r="Q154" s="124">
        <v>0</v>
      </c>
      <c r="R154" s="124">
        <f>Q154*H154</f>
        <v>0</v>
      </c>
      <c r="S154" s="124">
        <v>0</v>
      </c>
      <c r="T154" s="125">
        <f>S154*H154</f>
        <v>0</v>
      </c>
      <c r="AR154" s="126" t="s">
        <v>210</v>
      </c>
      <c r="AT154" s="126" t="s">
        <v>142</v>
      </c>
      <c r="AU154" s="126" t="s">
        <v>147</v>
      </c>
      <c r="AY154" s="49" t="s">
        <v>140</v>
      </c>
      <c r="BE154" s="127">
        <f>IF(N154="základná",J154,0)</f>
        <v>0</v>
      </c>
      <c r="BF154" s="127">
        <f>IF(N154="znížená",J154,0)</f>
        <v>0</v>
      </c>
      <c r="BG154" s="127">
        <f>IF(N154="zákl. prenesená",J154,0)</f>
        <v>0</v>
      </c>
      <c r="BH154" s="127">
        <f>IF(N154="zníž. prenesená",J154,0)</f>
        <v>0</v>
      </c>
      <c r="BI154" s="127">
        <f>IF(N154="nulová",J154,0)</f>
        <v>0</v>
      </c>
      <c r="BJ154" s="49" t="s">
        <v>147</v>
      </c>
      <c r="BK154" s="127">
        <f>ROUND(I154*H154,2)</f>
        <v>0</v>
      </c>
      <c r="BL154" s="49" t="s">
        <v>210</v>
      </c>
      <c r="BM154" s="126" t="s">
        <v>526</v>
      </c>
    </row>
    <row r="155" spans="2:65" s="11" customFormat="1">
      <c r="B155" s="128"/>
      <c r="C155" s="150"/>
      <c r="D155" s="151" t="s">
        <v>166</v>
      </c>
      <c r="E155" s="152" t="s">
        <v>1</v>
      </c>
      <c r="F155" s="153" t="s">
        <v>591</v>
      </c>
      <c r="G155" s="150"/>
      <c r="H155" s="154">
        <v>7.92</v>
      </c>
      <c r="J155" s="150"/>
      <c r="L155" s="128"/>
      <c r="M155" s="130"/>
      <c r="T155" s="131"/>
      <c r="AT155" s="129" t="s">
        <v>166</v>
      </c>
      <c r="AU155" s="129" t="s">
        <v>147</v>
      </c>
      <c r="AV155" s="11" t="s">
        <v>147</v>
      </c>
      <c r="AW155" s="11" t="s">
        <v>31</v>
      </c>
      <c r="AX155" s="11" t="s">
        <v>75</v>
      </c>
      <c r="AY155" s="129" t="s">
        <v>140</v>
      </c>
    </row>
    <row r="156" spans="2:65" s="12" customFormat="1">
      <c r="B156" s="132"/>
      <c r="C156" s="155"/>
      <c r="D156" s="151" t="s">
        <v>166</v>
      </c>
      <c r="E156" s="156" t="s">
        <v>1</v>
      </c>
      <c r="F156" s="157" t="s">
        <v>168</v>
      </c>
      <c r="G156" s="155"/>
      <c r="H156" s="158">
        <v>7.92</v>
      </c>
      <c r="J156" s="155"/>
      <c r="L156" s="132"/>
      <c r="M156" s="134"/>
      <c r="T156" s="135"/>
      <c r="AT156" s="133" t="s">
        <v>166</v>
      </c>
      <c r="AU156" s="133" t="s">
        <v>147</v>
      </c>
      <c r="AV156" s="12" t="s">
        <v>146</v>
      </c>
      <c r="AW156" s="12" t="s">
        <v>31</v>
      </c>
      <c r="AX156" s="12" t="s">
        <v>83</v>
      </c>
      <c r="AY156" s="133" t="s">
        <v>140</v>
      </c>
    </row>
    <row r="157" spans="2:65" s="59" customFormat="1" ht="24.2" customHeight="1">
      <c r="B157" s="4"/>
      <c r="C157" s="159" t="s">
        <v>201</v>
      </c>
      <c r="D157" s="159" t="s">
        <v>149</v>
      </c>
      <c r="E157" s="160" t="s">
        <v>307</v>
      </c>
      <c r="F157" s="161" t="s">
        <v>308</v>
      </c>
      <c r="G157" s="162" t="s">
        <v>233</v>
      </c>
      <c r="H157" s="163">
        <v>2.1000000000000001E-2</v>
      </c>
      <c r="I157" s="8"/>
      <c r="J157" s="168">
        <f>ROUND(I157*H157,2)</f>
        <v>0</v>
      </c>
      <c r="K157" s="9"/>
      <c r="L157" s="136"/>
      <c r="M157" s="10" t="s">
        <v>1</v>
      </c>
      <c r="N157" s="137" t="s">
        <v>41</v>
      </c>
      <c r="P157" s="124">
        <f>O157*H157</f>
        <v>0</v>
      </c>
      <c r="Q157" s="124">
        <v>0.55000000000000004</v>
      </c>
      <c r="R157" s="124">
        <f>Q157*H157</f>
        <v>1.1550000000000001E-2</v>
      </c>
      <c r="S157" s="124">
        <v>0</v>
      </c>
      <c r="T157" s="125">
        <f>S157*H157</f>
        <v>0</v>
      </c>
      <c r="AR157" s="126" t="s">
        <v>270</v>
      </c>
      <c r="AT157" s="126" t="s">
        <v>149</v>
      </c>
      <c r="AU157" s="126" t="s">
        <v>147</v>
      </c>
      <c r="AY157" s="49" t="s">
        <v>140</v>
      </c>
      <c r="BE157" s="127">
        <f>IF(N157="základná",J157,0)</f>
        <v>0</v>
      </c>
      <c r="BF157" s="127">
        <f>IF(N157="znížená",J157,0)</f>
        <v>0</v>
      </c>
      <c r="BG157" s="127">
        <f>IF(N157="zákl. prenesená",J157,0)</f>
        <v>0</v>
      </c>
      <c r="BH157" s="127">
        <f>IF(N157="zníž. prenesená",J157,0)</f>
        <v>0</v>
      </c>
      <c r="BI157" s="127">
        <f>IF(N157="nulová",J157,0)</f>
        <v>0</v>
      </c>
      <c r="BJ157" s="49" t="s">
        <v>147</v>
      </c>
      <c r="BK157" s="127">
        <f>ROUND(I157*H157,2)</f>
        <v>0</v>
      </c>
      <c r="BL157" s="49" t="s">
        <v>210</v>
      </c>
      <c r="BM157" s="126" t="s">
        <v>528</v>
      </c>
    </row>
    <row r="158" spans="2:65" s="11" customFormat="1">
      <c r="B158" s="128"/>
      <c r="C158" s="150"/>
      <c r="D158" s="151" t="s">
        <v>166</v>
      </c>
      <c r="E158" s="152" t="s">
        <v>1</v>
      </c>
      <c r="F158" s="153" t="s">
        <v>591</v>
      </c>
      <c r="G158" s="150"/>
      <c r="H158" s="154">
        <v>7.92</v>
      </c>
      <c r="J158" s="150"/>
      <c r="L158" s="128"/>
      <c r="M158" s="130"/>
      <c r="T158" s="131"/>
      <c r="AT158" s="129" t="s">
        <v>166</v>
      </c>
      <c r="AU158" s="129" t="s">
        <v>147</v>
      </c>
      <c r="AV158" s="11" t="s">
        <v>147</v>
      </c>
      <c r="AW158" s="11" t="s">
        <v>31</v>
      </c>
      <c r="AX158" s="11" t="s">
        <v>75</v>
      </c>
      <c r="AY158" s="129" t="s">
        <v>140</v>
      </c>
    </row>
    <row r="159" spans="2:65" s="12" customFormat="1">
      <c r="B159" s="132"/>
      <c r="C159" s="155"/>
      <c r="D159" s="151" t="s">
        <v>166</v>
      </c>
      <c r="E159" s="156" t="s">
        <v>1</v>
      </c>
      <c r="F159" s="157" t="s">
        <v>168</v>
      </c>
      <c r="G159" s="155"/>
      <c r="H159" s="158">
        <v>7.92</v>
      </c>
      <c r="J159" s="155"/>
      <c r="L159" s="132"/>
      <c r="M159" s="134"/>
      <c r="T159" s="135"/>
      <c r="AT159" s="133" t="s">
        <v>166</v>
      </c>
      <c r="AU159" s="133" t="s">
        <v>147</v>
      </c>
      <c r="AV159" s="12" t="s">
        <v>146</v>
      </c>
      <c r="AW159" s="12" t="s">
        <v>31</v>
      </c>
      <c r="AX159" s="12" t="s">
        <v>83</v>
      </c>
      <c r="AY159" s="133" t="s">
        <v>140</v>
      </c>
    </row>
    <row r="160" spans="2:65" s="11" customFormat="1">
      <c r="B160" s="128"/>
      <c r="C160" s="150"/>
      <c r="D160" s="151" t="s">
        <v>166</v>
      </c>
      <c r="E160" s="150"/>
      <c r="F160" s="153" t="s">
        <v>592</v>
      </c>
      <c r="G160" s="150"/>
      <c r="H160" s="154">
        <v>2.1000000000000001E-2</v>
      </c>
      <c r="J160" s="150"/>
      <c r="L160" s="128"/>
      <c r="M160" s="130"/>
      <c r="T160" s="131"/>
      <c r="AT160" s="129" t="s">
        <v>166</v>
      </c>
      <c r="AU160" s="129" t="s">
        <v>147</v>
      </c>
      <c r="AV160" s="11" t="s">
        <v>147</v>
      </c>
      <c r="AW160" s="11" t="s">
        <v>3</v>
      </c>
      <c r="AX160" s="11" t="s">
        <v>83</v>
      </c>
      <c r="AY160" s="129" t="s">
        <v>140</v>
      </c>
    </row>
    <row r="161" spans="2:65" s="59" customFormat="1" ht="44.25" customHeight="1">
      <c r="B161" s="4"/>
      <c r="C161" s="145" t="s">
        <v>206</v>
      </c>
      <c r="D161" s="145" t="s">
        <v>142</v>
      </c>
      <c r="E161" s="146" t="s">
        <v>312</v>
      </c>
      <c r="F161" s="147" t="s">
        <v>313</v>
      </c>
      <c r="G161" s="148" t="s">
        <v>233</v>
      </c>
      <c r="H161" s="149">
        <v>0.40400000000000003</v>
      </c>
      <c r="I161" s="5"/>
      <c r="J161" s="167">
        <f>ROUND(I161*H161,2)</f>
        <v>0</v>
      </c>
      <c r="K161" s="6"/>
      <c r="L161" s="4"/>
      <c r="M161" s="7" t="s">
        <v>1</v>
      </c>
      <c r="N161" s="123" t="s">
        <v>41</v>
      </c>
      <c r="P161" s="124">
        <f>O161*H161</f>
        <v>0</v>
      </c>
      <c r="Q161" s="124">
        <v>2.2349999999999998E-2</v>
      </c>
      <c r="R161" s="124">
        <f>Q161*H161</f>
        <v>9.0293999999999999E-3</v>
      </c>
      <c r="S161" s="124">
        <v>0</v>
      </c>
      <c r="T161" s="125">
        <f>S161*H161</f>
        <v>0</v>
      </c>
      <c r="AR161" s="126" t="s">
        <v>210</v>
      </c>
      <c r="AT161" s="126" t="s">
        <v>142</v>
      </c>
      <c r="AU161" s="126" t="s">
        <v>147</v>
      </c>
      <c r="AY161" s="49" t="s">
        <v>140</v>
      </c>
      <c r="BE161" s="127">
        <f>IF(N161="základná",J161,0)</f>
        <v>0</v>
      </c>
      <c r="BF161" s="127">
        <f>IF(N161="znížená",J161,0)</f>
        <v>0</v>
      </c>
      <c r="BG161" s="127">
        <f>IF(N161="zákl. prenesená",J161,0)</f>
        <v>0</v>
      </c>
      <c r="BH161" s="127">
        <f>IF(N161="zníž. prenesená",J161,0)</f>
        <v>0</v>
      </c>
      <c r="BI161" s="127">
        <f>IF(N161="nulová",J161,0)</f>
        <v>0</v>
      </c>
      <c r="BJ161" s="49" t="s">
        <v>147</v>
      </c>
      <c r="BK161" s="127">
        <f>ROUND(I161*H161,2)</f>
        <v>0</v>
      </c>
      <c r="BL161" s="49" t="s">
        <v>210</v>
      </c>
      <c r="BM161" s="126" t="s">
        <v>530</v>
      </c>
    </row>
    <row r="162" spans="2:65" s="11" customFormat="1">
      <c r="B162" s="128"/>
      <c r="C162" s="150"/>
      <c r="D162" s="151" t="s">
        <v>166</v>
      </c>
      <c r="E162" s="152" t="s">
        <v>1</v>
      </c>
      <c r="F162" s="153" t="s">
        <v>593</v>
      </c>
      <c r="G162" s="150"/>
      <c r="H162" s="154">
        <v>0.19</v>
      </c>
      <c r="J162" s="150"/>
      <c r="L162" s="128"/>
      <c r="M162" s="130"/>
      <c r="T162" s="131"/>
      <c r="AT162" s="129" t="s">
        <v>166</v>
      </c>
      <c r="AU162" s="129" t="s">
        <v>147</v>
      </c>
      <c r="AV162" s="11" t="s">
        <v>147</v>
      </c>
      <c r="AW162" s="11" t="s">
        <v>31</v>
      </c>
      <c r="AX162" s="11" t="s">
        <v>75</v>
      </c>
      <c r="AY162" s="129" t="s">
        <v>140</v>
      </c>
    </row>
    <row r="163" spans="2:65" s="11" customFormat="1">
      <c r="B163" s="128"/>
      <c r="C163" s="150"/>
      <c r="D163" s="151" t="s">
        <v>166</v>
      </c>
      <c r="E163" s="152" t="s">
        <v>1</v>
      </c>
      <c r="F163" s="153" t="s">
        <v>594</v>
      </c>
      <c r="G163" s="150"/>
      <c r="H163" s="154">
        <v>0.214</v>
      </c>
      <c r="J163" s="150"/>
      <c r="L163" s="128"/>
      <c r="M163" s="130"/>
      <c r="T163" s="131"/>
      <c r="AT163" s="129" t="s">
        <v>166</v>
      </c>
      <c r="AU163" s="129" t="s">
        <v>147</v>
      </c>
      <c r="AV163" s="11" t="s">
        <v>147</v>
      </c>
      <c r="AW163" s="11" t="s">
        <v>31</v>
      </c>
      <c r="AX163" s="11" t="s">
        <v>75</v>
      </c>
      <c r="AY163" s="129" t="s">
        <v>140</v>
      </c>
    </row>
    <row r="164" spans="2:65" s="12" customFormat="1">
      <c r="B164" s="132"/>
      <c r="C164" s="155"/>
      <c r="D164" s="151" t="s">
        <v>166</v>
      </c>
      <c r="E164" s="156" t="s">
        <v>1</v>
      </c>
      <c r="F164" s="157" t="s">
        <v>168</v>
      </c>
      <c r="G164" s="155"/>
      <c r="H164" s="158">
        <v>0.40400000000000003</v>
      </c>
      <c r="J164" s="155"/>
      <c r="L164" s="132"/>
      <c r="M164" s="134"/>
      <c r="T164" s="135"/>
      <c r="AT164" s="133" t="s">
        <v>166</v>
      </c>
      <c r="AU164" s="133" t="s">
        <v>147</v>
      </c>
      <c r="AV164" s="12" t="s">
        <v>146</v>
      </c>
      <c r="AW164" s="12" t="s">
        <v>31</v>
      </c>
      <c r="AX164" s="12" t="s">
        <v>83</v>
      </c>
      <c r="AY164" s="133" t="s">
        <v>140</v>
      </c>
    </row>
    <row r="165" spans="2:65" s="59" customFormat="1" ht="24.2" customHeight="1">
      <c r="B165" s="4"/>
      <c r="C165" s="145" t="s">
        <v>210</v>
      </c>
      <c r="D165" s="145" t="s">
        <v>142</v>
      </c>
      <c r="E165" s="146" t="s">
        <v>340</v>
      </c>
      <c r="F165" s="147" t="s">
        <v>341</v>
      </c>
      <c r="G165" s="148" t="s">
        <v>252</v>
      </c>
      <c r="H165" s="13"/>
      <c r="I165" s="5"/>
      <c r="J165" s="167">
        <f>ROUND(I165*H165,2)</f>
        <v>0</v>
      </c>
      <c r="K165" s="6"/>
      <c r="L165" s="4"/>
      <c r="M165" s="7" t="s">
        <v>1</v>
      </c>
      <c r="N165" s="123" t="s">
        <v>41</v>
      </c>
      <c r="P165" s="124">
        <f>O165*H165</f>
        <v>0</v>
      </c>
      <c r="Q165" s="124">
        <v>0</v>
      </c>
      <c r="R165" s="124">
        <f>Q165*H165</f>
        <v>0</v>
      </c>
      <c r="S165" s="124">
        <v>0</v>
      </c>
      <c r="T165" s="125">
        <f>S165*H165</f>
        <v>0</v>
      </c>
      <c r="AR165" s="126" t="s">
        <v>210</v>
      </c>
      <c r="AT165" s="126" t="s">
        <v>142</v>
      </c>
      <c r="AU165" s="126" t="s">
        <v>147</v>
      </c>
      <c r="AY165" s="49" t="s">
        <v>140</v>
      </c>
      <c r="BE165" s="127">
        <f>IF(N165="základná",J165,0)</f>
        <v>0</v>
      </c>
      <c r="BF165" s="127">
        <f>IF(N165="znížená",J165,0)</f>
        <v>0</v>
      </c>
      <c r="BG165" s="127">
        <f>IF(N165="zákl. prenesená",J165,0)</f>
        <v>0</v>
      </c>
      <c r="BH165" s="127">
        <f>IF(N165="zníž. prenesená",J165,0)</f>
        <v>0</v>
      </c>
      <c r="BI165" s="127">
        <f>IF(N165="nulová",J165,0)</f>
        <v>0</v>
      </c>
      <c r="BJ165" s="49" t="s">
        <v>147</v>
      </c>
      <c r="BK165" s="127">
        <f>ROUND(I165*H165,2)</f>
        <v>0</v>
      </c>
      <c r="BL165" s="49" t="s">
        <v>210</v>
      </c>
      <c r="BM165" s="126" t="s">
        <v>537</v>
      </c>
    </row>
    <row r="166" spans="2:65" s="3" customFormat="1" ht="22.9" customHeight="1">
      <c r="B166" s="116"/>
      <c r="C166" s="141"/>
      <c r="D166" s="142" t="s">
        <v>74</v>
      </c>
      <c r="E166" s="144" t="s">
        <v>343</v>
      </c>
      <c r="F166" s="144" t="s">
        <v>344</v>
      </c>
      <c r="G166" s="141"/>
      <c r="H166" s="141"/>
      <c r="J166" s="166">
        <f>BK166</f>
        <v>0</v>
      </c>
      <c r="L166" s="116"/>
      <c r="M166" s="118"/>
      <c r="P166" s="119">
        <f>SUM(P167:P218)</f>
        <v>0</v>
      </c>
      <c r="R166" s="119">
        <f>SUM(R167:R218)</f>
        <v>0.12777374999999999</v>
      </c>
      <c r="T166" s="120">
        <f>SUM(T167:T218)</f>
        <v>7.9383999999999996E-2</v>
      </c>
      <c r="AR166" s="117" t="s">
        <v>147</v>
      </c>
      <c r="AT166" s="121" t="s">
        <v>74</v>
      </c>
      <c r="AU166" s="121" t="s">
        <v>83</v>
      </c>
      <c r="AY166" s="117" t="s">
        <v>140</v>
      </c>
      <c r="BK166" s="122">
        <f>SUM(BK167:BK218)</f>
        <v>0</v>
      </c>
    </row>
    <row r="167" spans="2:65" s="59" customFormat="1" ht="24.2" customHeight="1">
      <c r="B167" s="4"/>
      <c r="C167" s="145" t="s">
        <v>214</v>
      </c>
      <c r="D167" s="145" t="s">
        <v>142</v>
      </c>
      <c r="E167" s="146" t="s">
        <v>538</v>
      </c>
      <c r="F167" s="147" t="s">
        <v>539</v>
      </c>
      <c r="G167" s="148" t="s">
        <v>259</v>
      </c>
      <c r="H167" s="149">
        <v>4.8</v>
      </c>
      <c r="I167" s="5"/>
      <c r="J167" s="167">
        <f>ROUND(I167*H167,2)</f>
        <v>0</v>
      </c>
      <c r="K167" s="6"/>
      <c r="L167" s="4"/>
      <c r="M167" s="7" t="s">
        <v>1</v>
      </c>
      <c r="N167" s="123" t="s">
        <v>41</v>
      </c>
      <c r="P167" s="124">
        <f>O167*H167</f>
        <v>0</v>
      </c>
      <c r="Q167" s="124">
        <v>3.2000000000000003E-4</v>
      </c>
      <c r="R167" s="124">
        <f>Q167*H167</f>
        <v>1.536E-3</v>
      </c>
      <c r="S167" s="124">
        <v>0</v>
      </c>
      <c r="T167" s="125">
        <f>S167*H167</f>
        <v>0</v>
      </c>
      <c r="AR167" s="126" t="s">
        <v>210</v>
      </c>
      <c r="AT167" s="126" t="s">
        <v>142</v>
      </c>
      <c r="AU167" s="126" t="s">
        <v>147</v>
      </c>
      <c r="AY167" s="49" t="s">
        <v>140</v>
      </c>
      <c r="BE167" s="127">
        <f>IF(N167="základná",J167,0)</f>
        <v>0</v>
      </c>
      <c r="BF167" s="127">
        <f>IF(N167="znížená",J167,0)</f>
        <v>0</v>
      </c>
      <c r="BG167" s="127">
        <f>IF(N167="zákl. prenesená",J167,0)</f>
        <v>0</v>
      </c>
      <c r="BH167" s="127">
        <f>IF(N167="zníž. prenesená",J167,0)</f>
        <v>0</v>
      </c>
      <c r="BI167" s="127">
        <f>IF(N167="nulová",J167,0)</f>
        <v>0</v>
      </c>
      <c r="BJ167" s="49" t="s">
        <v>147</v>
      </c>
      <c r="BK167" s="127">
        <f>ROUND(I167*H167,2)</f>
        <v>0</v>
      </c>
      <c r="BL167" s="49" t="s">
        <v>210</v>
      </c>
      <c r="BM167" s="126" t="s">
        <v>540</v>
      </c>
    </row>
    <row r="168" spans="2:65" s="11" customFormat="1">
      <c r="B168" s="128"/>
      <c r="C168" s="150"/>
      <c r="D168" s="151" t="s">
        <v>166</v>
      </c>
      <c r="E168" s="152" t="s">
        <v>1</v>
      </c>
      <c r="F168" s="153" t="s">
        <v>595</v>
      </c>
      <c r="G168" s="150"/>
      <c r="H168" s="154">
        <v>4.8</v>
      </c>
      <c r="J168" s="150"/>
      <c r="L168" s="128"/>
      <c r="M168" s="130"/>
      <c r="T168" s="131"/>
      <c r="AT168" s="129" t="s">
        <v>166</v>
      </c>
      <c r="AU168" s="129" t="s">
        <v>147</v>
      </c>
      <c r="AV168" s="11" t="s">
        <v>147</v>
      </c>
      <c r="AW168" s="11" t="s">
        <v>31</v>
      </c>
      <c r="AX168" s="11" t="s">
        <v>75</v>
      </c>
      <c r="AY168" s="129" t="s">
        <v>140</v>
      </c>
    </row>
    <row r="169" spans="2:65" s="12" customFormat="1">
      <c r="B169" s="132"/>
      <c r="C169" s="155"/>
      <c r="D169" s="151" t="s">
        <v>166</v>
      </c>
      <c r="E169" s="156" t="s">
        <v>1</v>
      </c>
      <c r="F169" s="157" t="s">
        <v>168</v>
      </c>
      <c r="G169" s="155"/>
      <c r="H169" s="158">
        <v>4.8</v>
      </c>
      <c r="J169" s="155"/>
      <c r="L169" s="132"/>
      <c r="M169" s="134"/>
      <c r="T169" s="135"/>
      <c r="AT169" s="133" t="s">
        <v>166</v>
      </c>
      <c r="AU169" s="133" t="s">
        <v>147</v>
      </c>
      <c r="AV169" s="12" t="s">
        <v>146</v>
      </c>
      <c r="AW169" s="12" t="s">
        <v>31</v>
      </c>
      <c r="AX169" s="12" t="s">
        <v>83</v>
      </c>
      <c r="AY169" s="133" t="s">
        <v>140</v>
      </c>
    </row>
    <row r="170" spans="2:65" s="59" customFormat="1" ht="24.2" customHeight="1">
      <c r="B170" s="4"/>
      <c r="C170" s="145" t="s">
        <v>218</v>
      </c>
      <c r="D170" s="145" t="s">
        <v>142</v>
      </c>
      <c r="E170" s="146" t="s">
        <v>350</v>
      </c>
      <c r="F170" s="147" t="s">
        <v>351</v>
      </c>
      <c r="G170" s="148" t="s">
        <v>259</v>
      </c>
      <c r="H170" s="149">
        <v>3</v>
      </c>
      <c r="I170" s="5"/>
      <c r="J170" s="167">
        <f>ROUND(I170*H170,2)</f>
        <v>0</v>
      </c>
      <c r="K170" s="6"/>
      <c r="L170" s="4"/>
      <c r="M170" s="7" t="s">
        <v>1</v>
      </c>
      <c r="N170" s="123" t="s">
        <v>41</v>
      </c>
      <c r="P170" s="124">
        <f>O170*H170</f>
        <v>0</v>
      </c>
      <c r="Q170" s="124">
        <v>3.2000000000000003E-4</v>
      </c>
      <c r="R170" s="124">
        <f>Q170*H170</f>
        <v>9.6000000000000013E-4</v>
      </c>
      <c r="S170" s="124">
        <v>0</v>
      </c>
      <c r="T170" s="125">
        <f>S170*H170</f>
        <v>0</v>
      </c>
      <c r="AR170" s="126" t="s">
        <v>210</v>
      </c>
      <c r="AT170" s="126" t="s">
        <v>142</v>
      </c>
      <c r="AU170" s="126" t="s">
        <v>147</v>
      </c>
      <c r="AY170" s="49" t="s">
        <v>140</v>
      </c>
      <c r="BE170" s="127">
        <f>IF(N170="základná",J170,0)</f>
        <v>0</v>
      </c>
      <c r="BF170" s="127">
        <f>IF(N170="znížená",J170,0)</f>
        <v>0</v>
      </c>
      <c r="BG170" s="127">
        <f>IF(N170="zákl. prenesená",J170,0)</f>
        <v>0</v>
      </c>
      <c r="BH170" s="127">
        <f>IF(N170="zníž. prenesená",J170,0)</f>
        <v>0</v>
      </c>
      <c r="BI170" s="127">
        <f>IF(N170="nulová",J170,0)</f>
        <v>0</v>
      </c>
      <c r="BJ170" s="49" t="s">
        <v>147</v>
      </c>
      <c r="BK170" s="127">
        <f>ROUND(I170*H170,2)</f>
        <v>0</v>
      </c>
      <c r="BL170" s="49" t="s">
        <v>210</v>
      </c>
      <c r="BM170" s="126" t="s">
        <v>542</v>
      </c>
    </row>
    <row r="171" spans="2:65" s="11" customFormat="1">
      <c r="B171" s="128"/>
      <c r="C171" s="150"/>
      <c r="D171" s="151" t="s">
        <v>166</v>
      </c>
      <c r="E171" s="152" t="s">
        <v>1</v>
      </c>
      <c r="F171" s="153" t="s">
        <v>568</v>
      </c>
      <c r="G171" s="150"/>
      <c r="H171" s="154">
        <v>3</v>
      </c>
      <c r="J171" s="150"/>
      <c r="L171" s="128"/>
      <c r="M171" s="130"/>
      <c r="T171" s="131"/>
      <c r="AT171" s="129" t="s">
        <v>166</v>
      </c>
      <c r="AU171" s="129" t="s">
        <v>147</v>
      </c>
      <c r="AV171" s="11" t="s">
        <v>147</v>
      </c>
      <c r="AW171" s="11" t="s">
        <v>31</v>
      </c>
      <c r="AX171" s="11" t="s">
        <v>75</v>
      </c>
      <c r="AY171" s="129" t="s">
        <v>140</v>
      </c>
    </row>
    <row r="172" spans="2:65" s="12" customFormat="1">
      <c r="B172" s="132"/>
      <c r="C172" s="155"/>
      <c r="D172" s="151" t="s">
        <v>166</v>
      </c>
      <c r="E172" s="156" t="s">
        <v>1</v>
      </c>
      <c r="F172" s="157" t="s">
        <v>168</v>
      </c>
      <c r="G172" s="155"/>
      <c r="H172" s="158">
        <v>3</v>
      </c>
      <c r="J172" s="155"/>
      <c r="L172" s="132"/>
      <c r="M172" s="134"/>
      <c r="T172" s="135"/>
      <c r="AT172" s="133" t="s">
        <v>166</v>
      </c>
      <c r="AU172" s="133" t="s">
        <v>147</v>
      </c>
      <c r="AV172" s="12" t="s">
        <v>146</v>
      </c>
      <c r="AW172" s="12" t="s">
        <v>31</v>
      </c>
      <c r="AX172" s="12" t="s">
        <v>83</v>
      </c>
      <c r="AY172" s="133" t="s">
        <v>140</v>
      </c>
    </row>
    <row r="173" spans="2:65" s="59" customFormat="1" ht="21.75" customHeight="1">
      <c r="B173" s="4"/>
      <c r="C173" s="145" t="s">
        <v>222</v>
      </c>
      <c r="D173" s="145" t="s">
        <v>142</v>
      </c>
      <c r="E173" s="146" t="s">
        <v>370</v>
      </c>
      <c r="F173" s="147" t="s">
        <v>371</v>
      </c>
      <c r="G173" s="148" t="s">
        <v>259</v>
      </c>
      <c r="H173" s="149">
        <v>3</v>
      </c>
      <c r="I173" s="5"/>
      <c r="J173" s="167">
        <f>ROUND(I173*H173,2)</f>
        <v>0</v>
      </c>
      <c r="K173" s="6"/>
      <c r="L173" s="4"/>
      <c r="M173" s="7" t="s">
        <v>1</v>
      </c>
      <c r="N173" s="123" t="s">
        <v>41</v>
      </c>
      <c r="P173" s="124">
        <f>O173*H173</f>
        <v>0</v>
      </c>
      <c r="Q173" s="124">
        <v>4.0000000000000002E-4</v>
      </c>
      <c r="R173" s="124">
        <f>Q173*H173</f>
        <v>1.2000000000000001E-3</v>
      </c>
      <c r="S173" s="124">
        <v>0</v>
      </c>
      <c r="T173" s="125">
        <f>S173*H173</f>
        <v>0</v>
      </c>
      <c r="AR173" s="126" t="s">
        <v>210</v>
      </c>
      <c r="AT173" s="126" t="s">
        <v>142</v>
      </c>
      <c r="AU173" s="126" t="s">
        <v>147</v>
      </c>
      <c r="AY173" s="49" t="s">
        <v>140</v>
      </c>
      <c r="BE173" s="127">
        <f>IF(N173="základná",J173,0)</f>
        <v>0</v>
      </c>
      <c r="BF173" s="127">
        <f>IF(N173="znížená",J173,0)</f>
        <v>0</v>
      </c>
      <c r="BG173" s="127">
        <f>IF(N173="zákl. prenesená",J173,0)</f>
        <v>0</v>
      </c>
      <c r="BH173" s="127">
        <f>IF(N173="zníž. prenesená",J173,0)</f>
        <v>0</v>
      </c>
      <c r="BI173" s="127">
        <f>IF(N173="nulová",J173,0)</f>
        <v>0</v>
      </c>
      <c r="BJ173" s="49" t="s">
        <v>147</v>
      </c>
      <c r="BK173" s="127">
        <f>ROUND(I173*H173,2)</f>
        <v>0</v>
      </c>
      <c r="BL173" s="49" t="s">
        <v>210</v>
      </c>
      <c r="BM173" s="126" t="s">
        <v>544</v>
      </c>
    </row>
    <row r="174" spans="2:65" s="11" customFormat="1">
      <c r="B174" s="128"/>
      <c r="C174" s="150"/>
      <c r="D174" s="151" t="s">
        <v>166</v>
      </c>
      <c r="E174" s="152" t="s">
        <v>1</v>
      </c>
      <c r="F174" s="153" t="s">
        <v>568</v>
      </c>
      <c r="G174" s="150"/>
      <c r="H174" s="154">
        <v>3</v>
      </c>
      <c r="J174" s="150"/>
      <c r="L174" s="128"/>
      <c r="M174" s="130"/>
      <c r="T174" s="131"/>
      <c r="AT174" s="129" t="s">
        <v>166</v>
      </c>
      <c r="AU174" s="129" t="s">
        <v>147</v>
      </c>
      <c r="AV174" s="11" t="s">
        <v>147</v>
      </c>
      <c r="AW174" s="11" t="s">
        <v>31</v>
      </c>
      <c r="AX174" s="11" t="s">
        <v>75</v>
      </c>
      <c r="AY174" s="129" t="s">
        <v>140</v>
      </c>
    </row>
    <row r="175" spans="2:65" s="12" customFormat="1">
      <c r="B175" s="132"/>
      <c r="C175" s="155"/>
      <c r="D175" s="151" t="s">
        <v>166</v>
      </c>
      <c r="E175" s="156" t="s">
        <v>1</v>
      </c>
      <c r="F175" s="157" t="s">
        <v>168</v>
      </c>
      <c r="G175" s="155"/>
      <c r="H175" s="158">
        <v>3</v>
      </c>
      <c r="J175" s="155"/>
      <c r="L175" s="132"/>
      <c r="M175" s="134"/>
      <c r="T175" s="135"/>
      <c r="AT175" s="133" t="s">
        <v>166</v>
      </c>
      <c r="AU175" s="133" t="s">
        <v>147</v>
      </c>
      <c r="AV175" s="12" t="s">
        <v>146</v>
      </c>
      <c r="AW175" s="12" t="s">
        <v>31</v>
      </c>
      <c r="AX175" s="12" t="s">
        <v>83</v>
      </c>
      <c r="AY175" s="133" t="s">
        <v>140</v>
      </c>
    </row>
    <row r="176" spans="2:65" s="59" customFormat="1" ht="33" customHeight="1">
      <c r="B176" s="4"/>
      <c r="C176" s="145" t="s">
        <v>226</v>
      </c>
      <c r="D176" s="145" t="s">
        <v>142</v>
      </c>
      <c r="E176" s="146" t="s">
        <v>374</v>
      </c>
      <c r="F176" s="147" t="s">
        <v>375</v>
      </c>
      <c r="G176" s="148" t="s">
        <v>96</v>
      </c>
      <c r="H176" s="149">
        <v>7.2</v>
      </c>
      <c r="I176" s="5"/>
      <c r="J176" s="167">
        <f>ROUND(I176*H176,2)</f>
        <v>0</v>
      </c>
      <c r="K176" s="6"/>
      <c r="L176" s="4"/>
      <c r="M176" s="7" t="s">
        <v>1</v>
      </c>
      <c r="N176" s="123" t="s">
        <v>41</v>
      </c>
      <c r="P176" s="124">
        <f>O176*H176</f>
        <v>0</v>
      </c>
      <c r="Q176" s="124">
        <v>5.9699999999999996E-3</v>
      </c>
      <c r="R176" s="124">
        <f>Q176*H176</f>
        <v>4.2984000000000001E-2</v>
      </c>
      <c r="S176" s="124">
        <v>0</v>
      </c>
      <c r="T176" s="125">
        <f>S176*H176</f>
        <v>0</v>
      </c>
      <c r="AR176" s="126" t="s">
        <v>210</v>
      </c>
      <c r="AT176" s="126" t="s">
        <v>142</v>
      </c>
      <c r="AU176" s="126" t="s">
        <v>147</v>
      </c>
      <c r="AY176" s="49" t="s">
        <v>140</v>
      </c>
      <c r="BE176" s="127">
        <f>IF(N176="základná",J176,0)</f>
        <v>0</v>
      </c>
      <c r="BF176" s="127">
        <f>IF(N176="znížená",J176,0)</f>
        <v>0</v>
      </c>
      <c r="BG176" s="127">
        <f>IF(N176="zákl. prenesená",J176,0)</f>
        <v>0</v>
      </c>
      <c r="BH176" s="127">
        <f>IF(N176="zníž. prenesená",J176,0)</f>
        <v>0</v>
      </c>
      <c r="BI176" s="127">
        <f>IF(N176="nulová",J176,0)</f>
        <v>0</v>
      </c>
      <c r="BJ176" s="49" t="s">
        <v>147</v>
      </c>
      <c r="BK176" s="127">
        <f>ROUND(I176*H176,2)</f>
        <v>0</v>
      </c>
      <c r="BL176" s="49" t="s">
        <v>210</v>
      </c>
      <c r="BM176" s="126" t="s">
        <v>545</v>
      </c>
    </row>
    <row r="177" spans="2:65" s="11" customFormat="1">
      <c r="B177" s="128"/>
      <c r="C177" s="150"/>
      <c r="D177" s="151" t="s">
        <v>166</v>
      </c>
      <c r="E177" s="152" t="s">
        <v>1</v>
      </c>
      <c r="F177" s="153" t="s">
        <v>582</v>
      </c>
      <c r="G177" s="150"/>
      <c r="H177" s="154">
        <v>7.2</v>
      </c>
      <c r="J177" s="150"/>
      <c r="L177" s="128"/>
      <c r="M177" s="130"/>
      <c r="T177" s="131"/>
      <c r="AT177" s="129" t="s">
        <v>166</v>
      </c>
      <c r="AU177" s="129" t="s">
        <v>147</v>
      </c>
      <c r="AV177" s="11" t="s">
        <v>147</v>
      </c>
      <c r="AW177" s="11" t="s">
        <v>31</v>
      </c>
      <c r="AX177" s="11" t="s">
        <v>75</v>
      </c>
      <c r="AY177" s="129" t="s">
        <v>140</v>
      </c>
    </row>
    <row r="178" spans="2:65" s="12" customFormat="1">
      <c r="B178" s="132"/>
      <c r="C178" s="155"/>
      <c r="D178" s="151" t="s">
        <v>166</v>
      </c>
      <c r="E178" s="156" t="s">
        <v>1</v>
      </c>
      <c r="F178" s="157" t="s">
        <v>168</v>
      </c>
      <c r="G178" s="155"/>
      <c r="H178" s="158">
        <v>7.2</v>
      </c>
      <c r="J178" s="155"/>
      <c r="L178" s="132"/>
      <c r="M178" s="134"/>
      <c r="T178" s="135"/>
      <c r="AT178" s="133" t="s">
        <v>166</v>
      </c>
      <c r="AU178" s="133" t="s">
        <v>147</v>
      </c>
      <c r="AV178" s="12" t="s">
        <v>146</v>
      </c>
      <c r="AW178" s="12" t="s">
        <v>31</v>
      </c>
      <c r="AX178" s="12" t="s">
        <v>83</v>
      </c>
      <c r="AY178" s="133" t="s">
        <v>140</v>
      </c>
    </row>
    <row r="179" spans="2:65" s="59" customFormat="1" ht="24.2" customHeight="1">
      <c r="B179" s="4"/>
      <c r="C179" s="145" t="s">
        <v>230</v>
      </c>
      <c r="D179" s="145" t="s">
        <v>142</v>
      </c>
      <c r="E179" s="146" t="s">
        <v>378</v>
      </c>
      <c r="F179" s="147" t="s">
        <v>379</v>
      </c>
      <c r="G179" s="148" t="s">
        <v>259</v>
      </c>
      <c r="H179" s="149">
        <v>3</v>
      </c>
      <c r="I179" s="5"/>
      <c r="J179" s="167">
        <f>ROUND(I179*H179,2)</f>
        <v>0</v>
      </c>
      <c r="K179" s="6"/>
      <c r="L179" s="4"/>
      <c r="M179" s="7" t="s">
        <v>1</v>
      </c>
      <c r="N179" s="123" t="s">
        <v>41</v>
      </c>
      <c r="P179" s="124">
        <f>O179*H179</f>
        <v>0</v>
      </c>
      <c r="Q179" s="124">
        <v>4.0000000000000002E-4</v>
      </c>
      <c r="R179" s="124">
        <f>Q179*H179</f>
        <v>1.2000000000000001E-3</v>
      </c>
      <c r="S179" s="124">
        <v>0</v>
      </c>
      <c r="T179" s="125">
        <f>S179*H179</f>
        <v>0</v>
      </c>
      <c r="AR179" s="126" t="s">
        <v>210</v>
      </c>
      <c r="AT179" s="126" t="s">
        <v>142</v>
      </c>
      <c r="AU179" s="126" t="s">
        <v>147</v>
      </c>
      <c r="AY179" s="49" t="s">
        <v>140</v>
      </c>
      <c r="BE179" s="127">
        <f>IF(N179="základná",J179,0)</f>
        <v>0</v>
      </c>
      <c r="BF179" s="127">
        <f>IF(N179="znížená",J179,0)</f>
        <v>0</v>
      </c>
      <c r="BG179" s="127">
        <f>IF(N179="zákl. prenesená",J179,0)</f>
        <v>0</v>
      </c>
      <c r="BH179" s="127">
        <f>IF(N179="zníž. prenesená",J179,0)</f>
        <v>0</v>
      </c>
      <c r="BI179" s="127">
        <f>IF(N179="nulová",J179,0)</f>
        <v>0</v>
      </c>
      <c r="BJ179" s="49" t="s">
        <v>147</v>
      </c>
      <c r="BK179" s="127">
        <f>ROUND(I179*H179,2)</f>
        <v>0</v>
      </c>
      <c r="BL179" s="49" t="s">
        <v>210</v>
      </c>
      <c r="BM179" s="126" t="s">
        <v>546</v>
      </c>
    </row>
    <row r="180" spans="2:65" s="11" customFormat="1">
      <c r="B180" s="128"/>
      <c r="C180" s="150"/>
      <c r="D180" s="151" t="s">
        <v>166</v>
      </c>
      <c r="E180" s="152" t="s">
        <v>1</v>
      </c>
      <c r="F180" s="153" t="s">
        <v>568</v>
      </c>
      <c r="G180" s="150"/>
      <c r="H180" s="154">
        <v>3</v>
      </c>
      <c r="J180" s="150"/>
      <c r="L180" s="128"/>
      <c r="M180" s="130"/>
      <c r="T180" s="131"/>
      <c r="AT180" s="129" t="s">
        <v>166</v>
      </c>
      <c r="AU180" s="129" t="s">
        <v>147</v>
      </c>
      <c r="AV180" s="11" t="s">
        <v>147</v>
      </c>
      <c r="AW180" s="11" t="s">
        <v>31</v>
      </c>
      <c r="AX180" s="11" t="s">
        <v>75</v>
      </c>
      <c r="AY180" s="129" t="s">
        <v>140</v>
      </c>
    </row>
    <row r="181" spans="2:65" s="12" customFormat="1">
      <c r="B181" s="132"/>
      <c r="C181" s="155"/>
      <c r="D181" s="151" t="s">
        <v>166</v>
      </c>
      <c r="E181" s="156" t="s">
        <v>1</v>
      </c>
      <c r="F181" s="157" t="s">
        <v>168</v>
      </c>
      <c r="G181" s="155"/>
      <c r="H181" s="158">
        <v>3</v>
      </c>
      <c r="J181" s="155"/>
      <c r="L181" s="132"/>
      <c r="M181" s="134"/>
      <c r="T181" s="135"/>
      <c r="AT181" s="133" t="s">
        <v>166</v>
      </c>
      <c r="AU181" s="133" t="s">
        <v>147</v>
      </c>
      <c r="AV181" s="12" t="s">
        <v>146</v>
      </c>
      <c r="AW181" s="12" t="s">
        <v>31</v>
      </c>
      <c r="AX181" s="12" t="s">
        <v>83</v>
      </c>
      <c r="AY181" s="133" t="s">
        <v>140</v>
      </c>
    </row>
    <row r="182" spans="2:65" s="59" customFormat="1" ht="37.9" customHeight="1">
      <c r="B182" s="4"/>
      <c r="C182" s="145" t="s">
        <v>238</v>
      </c>
      <c r="D182" s="145" t="s">
        <v>142</v>
      </c>
      <c r="E182" s="146" t="s">
        <v>596</v>
      </c>
      <c r="F182" s="147" t="s">
        <v>597</v>
      </c>
      <c r="G182" s="148" t="s">
        <v>259</v>
      </c>
      <c r="H182" s="149">
        <v>7.8</v>
      </c>
      <c r="I182" s="5"/>
      <c r="J182" s="167">
        <f>ROUND(I182*H182,2)</f>
        <v>0</v>
      </c>
      <c r="K182" s="6"/>
      <c r="L182" s="4"/>
      <c r="M182" s="7" t="s">
        <v>1</v>
      </c>
      <c r="N182" s="123" t="s">
        <v>41</v>
      </c>
      <c r="P182" s="124">
        <f>O182*H182</f>
        <v>0</v>
      </c>
      <c r="Q182" s="124">
        <v>2.7612499999999998E-3</v>
      </c>
      <c r="R182" s="124">
        <f>Q182*H182</f>
        <v>2.1537749999999998E-2</v>
      </c>
      <c r="S182" s="124">
        <v>0</v>
      </c>
      <c r="T182" s="125">
        <f>S182*H182</f>
        <v>0</v>
      </c>
      <c r="AR182" s="126" t="s">
        <v>210</v>
      </c>
      <c r="AT182" s="126" t="s">
        <v>142</v>
      </c>
      <c r="AU182" s="126" t="s">
        <v>147</v>
      </c>
      <c r="AY182" s="49" t="s">
        <v>140</v>
      </c>
      <c r="BE182" s="127">
        <f>IF(N182="základná",J182,0)</f>
        <v>0</v>
      </c>
      <c r="BF182" s="127">
        <f>IF(N182="znížená",J182,0)</f>
        <v>0</v>
      </c>
      <c r="BG182" s="127">
        <f>IF(N182="zákl. prenesená",J182,0)</f>
        <v>0</v>
      </c>
      <c r="BH182" s="127">
        <f>IF(N182="zníž. prenesená",J182,0)</f>
        <v>0</v>
      </c>
      <c r="BI182" s="127">
        <f>IF(N182="nulová",J182,0)</f>
        <v>0</v>
      </c>
      <c r="BJ182" s="49" t="s">
        <v>147</v>
      </c>
      <c r="BK182" s="127">
        <f>ROUND(I182*H182,2)</f>
        <v>0</v>
      </c>
      <c r="BL182" s="49" t="s">
        <v>210</v>
      </c>
      <c r="BM182" s="126" t="s">
        <v>547</v>
      </c>
    </row>
    <row r="183" spans="2:65" s="11" customFormat="1">
      <c r="B183" s="128"/>
      <c r="C183" s="150"/>
      <c r="D183" s="151" t="s">
        <v>166</v>
      </c>
      <c r="E183" s="152" t="s">
        <v>1</v>
      </c>
      <c r="F183" s="153" t="s">
        <v>598</v>
      </c>
      <c r="G183" s="150"/>
      <c r="H183" s="154">
        <v>7.8</v>
      </c>
      <c r="J183" s="150"/>
      <c r="L183" s="128"/>
      <c r="M183" s="130"/>
      <c r="T183" s="131"/>
      <c r="AT183" s="129" t="s">
        <v>166</v>
      </c>
      <c r="AU183" s="129" t="s">
        <v>147</v>
      </c>
      <c r="AV183" s="11" t="s">
        <v>147</v>
      </c>
      <c r="AW183" s="11" t="s">
        <v>31</v>
      </c>
      <c r="AX183" s="11" t="s">
        <v>75</v>
      </c>
      <c r="AY183" s="129" t="s">
        <v>140</v>
      </c>
    </row>
    <row r="184" spans="2:65" s="12" customFormat="1">
      <c r="B184" s="132"/>
      <c r="C184" s="155"/>
      <c r="D184" s="151" t="s">
        <v>166</v>
      </c>
      <c r="E184" s="156" t="s">
        <v>1</v>
      </c>
      <c r="F184" s="157" t="s">
        <v>168</v>
      </c>
      <c r="G184" s="155"/>
      <c r="H184" s="158">
        <v>7.8</v>
      </c>
      <c r="J184" s="155"/>
      <c r="L184" s="132"/>
      <c r="M184" s="134"/>
      <c r="T184" s="135"/>
      <c r="AT184" s="133" t="s">
        <v>166</v>
      </c>
      <c r="AU184" s="133" t="s">
        <v>147</v>
      </c>
      <c r="AV184" s="12" t="s">
        <v>146</v>
      </c>
      <c r="AW184" s="12" t="s">
        <v>31</v>
      </c>
      <c r="AX184" s="12" t="s">
        <v>83</v>
      </c>
      <c r="AY184" s="133" t="s">
        <v>140</v>
      </c>
    </row>
    <row r="185" spans="2:65" s="59" customFormat="1" ht="37.9" customHeight="1">
      <c r="B185" s="4"/>
      <c r="C185" s="145" t="s">
        <v>7</v>
      </c>
      <c r="D185" s="145" t="s">
        <v>142</v>
      </c>
      <c r="E185" s="146" t="s">
        <v>382</v>
      </c>
      <c r="F185" s="147" t="s">
        <v>383</v>
      </c>
      <c r="G185" s="148" t="s">
        <v>259</v>
      </c>
      <c r="H185" s="149">
        <v>7.8</v>
      </c>
      <c r="I185" s="5"/>
      <c r="J185" s="167">
        <f>ROUND(I185*H185,2)</f>
        <v>0</v>
      </c>
      <c r="K185" s="6"/>
      <c r="L185" s="4"/>
      <c r="M185" s="7" t="s">
        <v>1</v>
      </c>
      <c r="N185" s="123" t="s">
        <v>41</v>
      </c>
      <c r="P185" s="124">
        <f>O185*H185</f>
        <v>0</v>
      </c>
      <c r="Q185" s="124">
        <v>4.1700000000000001E-3</v>
      </c>
      <c r="R185" s="124">
        <f>Q185*H185</f>
        <v>3.2525999999999999E-2</v>
      </c>
      <c r="S185" s="124">
        <v>0</v>
      </c>
      <c r="T185" s="125">
        <f>S185*H185</f>
        <v>0</v>
      </c>
      <c r="AR185" s="126" t="s">
        <v>210</v>
      </c>
      <c r="AT185" s="126" t="s">
        <v>142</v>
      </c>
      <c r="AU185" s="126" t="s">
        <v>147</v>
      </c>
      <c r="AY185" s="49" t="s">
        <v>140</v>
      </c>
      <c r="BE185" s="127">
        <f>IF(N185="základná",J185,0)</f>
        <v>0</v>
      </c>
      <c r="BF185" s="127">
        <f>IF(N185="znížená",J185,0)</f>
        <v>0</v>
      </c>
      <c r="BG185" s="127">
        <f>IF(N185="zákl. prenesená",J185,0)</f>
        <v>0</v>
      </c>
      <c r="BH185" s="127">
        <f>IF(N185="zníž. prenesená",J185,0)</f>
        <v>0</v>
      </c>
      <c r="BI185" s="127">
        <f>IF(N185="nulová",J185,0)</f>
        <v>0</v>
      </c>
      <c r="BJ185" s="49" t="s">
        <v>147</v>
      </c>
      <c r="BK185" s="127">
        <f>ROUND(I185*H185,2)</f>
        <v>0</v>
      </c>
      <c r="BL185" s="49" t="s">
        <v>210</v>
      </c>
      <c r="BM185" s="126" t="s">
        <v>549</v>
      </c>
    </row>
    <row r="186" spans="2:65" s="11" customFormat="1">
      <c r="B186" s="128"/>
      <c r="C186" s="150"/>
      <c r="D186" s="151" t="s">
        <v>166</v>
      </c>
      <c r="E186" s="152" t="s">
        <v>1</v>
      </c>
      <c r="F186" s="153" t="s">
        <v>599</v>
      </c>
      <c r="G186" s="150"/>
      <c r="H186" s="154">
        <v>7.8</v>
      </c>
      <c r="J186" s="150"/>
      <c r="L186" s="128"/>
      <c r="M186" s="130"/>
      <c r="T186" s="131"/>
      <c r="AT186" s="129" t="s">
        <v>166</v>
      </c>
      <c r="AU186" s="129" t="s">
        <v>147</v>
      </c>
      <c r="AV186" s="11" t="s">
        <v>147</v>
      </c>
      <c r="AW186" s="11" t="s">
        <v>31</v>
      </c>
      <c r="AX186" s="11" t="s">
        <v>75</v>
      </c>
      <c r="AY186" s="129" t="s">
        <v>140</v>
      </c>
    </row>
    <row r="187" spans="2:65" s="12" customFormat="1">
      <c r="B187" s="132"/>
      <c r="C187" s="155"/>
      <c r="D187" s="151" t="s">
        <v>166</v>
      </c>
      <c r="E187" s="156" t="s">
        <v>1</v>
      </c>
      <c r="F187" s="157" t="s">
        <v>168</v>
      </c>
      <c r="G187" s="155"/>
      <c r="H187" s="158">
        <v>7.8</v>
      </c>
      <c r="J187" s="155"/>
      <c r="L187" s="132"/>
      <c r="M187" s="134"/>
      <c r="T187" s="135"/>
      <c r="AT187" s="133" t="s">
        <v>166</v>
      </c>
      <c r="AU187" s="133" t="s">
        <v>147</v>
      </c>
      <c r="AV187" s="12" t="s">
        <v>146</v>
      </c>
      <c r="AW187" s="12" t="s">
        <v>31</v>
      </c>
      <c r="AX187" s="12" t="s">
        <v>83</v>
      </c>
      <c r="AY187" s="133" t="s">
        <v>140</v>
      </c>
    </row>
    <row r="188" spans="2:65" s="59" customFormat="1" ht="33" customHeight="1">
      <c r="B188" s="4"/>
      <c r="C188" s="145" t="s">
        <v>249</v>
      </c>
      <c r="D188" s="145" t="s">
        <v>142</v>
      </c>
      <c r="E188" s="146" t="s">
        <v>551</v>
      </c>
      <c r="F188" s="147" t="s">
        <v>552</v>
      </c>
      <c r="G188" s="148" t="s">
        <v>259</v>
      </c>
      <c r="H188" s="149">
        <v>3</v>
      </c>
      <c r="I188" s="5"/>
      <c r="J188" s="167">
        <f>ROUND(I188*H188,2)</f>
        <v>0</v>
      </c>
      <c r="K188" s="6"/>
      <c r="L188" s="4"/>
      <c r="M188" s="7" t="s">
        <v>1</v>
      </c>
      <c r="N188" s="123" t="s">
        <v>41</v>
      </c>
      <c r="P188" s="124">
        <f>O188*H188</f>
        <v>0</v>
      </c>
      <c r="Q188" s="124">
        <v>2.81E-3</v>
      </c>
      <c r="R188" s="124">
        <f>Q188*H188</f>
        <v>8.43E-3</v>
      </c>
      <c r="S188" s="124">
        <v>0</v>
      </c>
      <c r="T188" s="125">
        <f>S188*H188</f>
        <v>0</v>
      </c>
      <c r="AR188" s="126" t="s">
        <v>210</v>
      </c>
      <c r="AT188" s="126" t="s">
        <v>142</v>
      </c>
      <c r="AU188" s="126" t="s">
        <v>147</v>
      </c>
      <c r="AY188" s="49" t="s">
        <v>140</v>
      </c>
      <c r="BE188" s="127">
        <f>IF(N188="základná",J188,0)</f>
        <v>0</v>
      </c>
      <c r="BF188" s="127">
        <f>IF(N188="znížená",J188,0)</f>
        <v>0</v>
      </c>
      <c r="BG188" s="127">
        <f>IF(N188="zákl. prenesená",J188,0)</f>
        <v>0</v>
      </c>
      <c r="BH188" s="127">
        <f>IF(N188="zníž. prenesená",J188,0)</f>
        <v>0</v>
      </c>
      <c r="BI188" s="127">
        <f>IF(N188="nulová",J188,0)</f>
        <v>0</v>
      </c>
      <c r="BJ188" s="49" t="s">
        <v>147</v>
      </c>
      <c r="BK188" s="127">
        <f>ROUND(I188*H188,2)</f>
        <v>0</v>
      </c>
      <c r="BL188" s="49" t="s">
        <v>210</v>
      </c>
      <c r="BM188" s="126" t="s">
        <v>553</v>
      </c>
    </row>
    <row r="189" spans="2:65" s="11" customFormat="1">
      <c r="B189" s="128"/>
      <c r="C189" s="150"/>
      <c r="D189" s="151" t="s">
        <v>166</v>
      </c>
      <c r="E189" s="152" t="s">
        <v>1</v>
      </c>
      <c r="F189" s="153" t="s">
        <v>568</v>
      </c>
      <c r="G189" s="150"/>
      <c r="H189" s="154">
        <v>3</v>
      </c>
      <c r="J189" s="150"/>
      <c r="L189" s="128"/>
      <c r="M189" s="130"/>
      <c r="T189" s="131"/>
      <c r="AT189" s="129" t="s">
        <v>166</v>
      </c>
      <c r="AU189" s="129" t="s">
        <v>147</v>
      </c>
      <c r="AV189" s="11" t="s">
        <v>147</v>
      </c>
      <c r="AW189" s="11" t="s">
        <v>31</v>
      </c>
      <c r="AX189" s="11" t="s">
        <v>75</v>
      </c>
      <c r="AY189" s="129" t="s">
        <v>140</v>
      </c>
    </row>
    <row r="190" spans="2:65" s="12" customFormat="1">
      <c r="B190" s="132"/>
      <c r="C190" s="155"/>
      <c r="D190" s="151" t="s">
        <v>166</v>
      </c>
      <c r="E190" s="156" t="s">
        <v>1</v>
      </c>
      <c r="F190" s="157" t="s">
        <v>168</v>
      </c>
      <c r="G190" s="155"/>
      <c r="H190" s="158">
        <v>3</v>
      </c>
      <c r="J190" s="155"/>
      <c r="L190" s="132"/>
      <c r="M190" s="134"/>
      <c r="T190" s="135"/>
      <c r="AT190" s="133" t="s">
        <v>166</v>
      </c>
      <c r="AU190" s="133" t="s">
        <v>147</v>
      </c>
      <c r="AV190" s="12" t="s">
        <v>146</v>
      </c>
      <c r="AW190" s="12" t="s">
        <v>31</v>
      </c>
      <c r="AX190" s="12" t="s">
        <v>83</v>
      </c>
      <c r="AY190" s="133" t="s">
        <v>140</v>
      </c>
    </row>
    <row r="191" spans="2:65" s="59" customFormat="1" ht="24.2" customHeight="1">
      <c r="B191" s="4"/>
      <c r="C191" s="145" t="s">
        <v>256</v>
      </c>
      <c r="D191" s="145" t="s">
        <v>142</v>
      </c>
      <c r="E191" s="146" t="s">
        <v>392</v>
      </c>
      <c r="F191" s="147" t="s">
        <v>393</v>
      </c>
      <c r="G191" s="148" t="s">
        <v>259</v>
      </c>
      <c r="H191" s="149">
        <v>3</v>
      </c>
      <c r="I191" s="5"/>
      <c r="J191" s="167">
        <f>ROUND(I191*H191,2)</f>
        <v>0</v>
      </c>
      <c r="K191" s="6"/>
      <c r="L191" s="4"/>
      <c r="M191" s="7" t="s">
        <v>1</v>
      </c>
      <c r="N191" s="123" t="s">
        <v>41</v>
      </c>
      <c r="P191" s="124">
        <f>O191*H191</f>
        <v>0</v>
      </c>
      <c r="Q191" s="124">
        <v>2.16E-3</v>
      </c>
      <c r="R191" s="124">
        <f>Q191*H191</f>
        <v>6.4799999999999996E-3</v>
      </c>
      <c r="S191" s="124">
        <v>0</v>
      </c>
      <c r="T191" s="125">
        <f>S191*H191</f>
        <v>0</v>
      </c>
      <c r="AR191" s="126" t="s">
        <v>210</v>
      </c>
      <c r="AT191" s="126" t="s">
        <v>142</v>
      </c>
      <c r="AU191" s="126" t="s">
        <v>147</v>
      </c>
      <c r="AY191" s="49" t="s">
        <v>140</v>
      </c>
      <c r="BE191" s="127">
        <f>IF(N191="základná",J191,0)</f>
        <v>0</v>
      </c>
      <c r="BF191" s="127">
        <f>IF(N191="znížená",J191,0)</f>
        <v>0</v>
      </c>
      <c r="BG191" s="127">
        <f>IF(N191="zákl. prenesená",J191,0)</f>
        <v>0</v>
      </c>
      <c r="BH191" s="127">
        <f>IF(N191="zníž. prenesená",J191,0)</f>
        <v>0</v>
      </c>
      <c r="BI191" s="127">
        <f>IF(N191="nulová",J191,0)</f>
        <v>0</v>
      </c>
      <c r="BJ191" s="49" t="s">
        <v>147</v>
      </c>
      <c r="BK191" s="127">
        <f>ROUND(I191*H191,2)</f>
        <v>0</v>
      </c>
      <c r="BL191" s="49" t="s">
        <v>210</v>
      </c>
      <c r="BM191" s="126" t="s">
        <v>554</v>
      </c>
    </row>
    <row r="192" spans="2:65" s="11" customFormat="1">
      <c r="B192" s="128"/>
      <c r="C192" s="150"/>
      <c r="D192" s="151" t="s">
        <v>166</v>
      </c>
      <c r="E192" s="152" t="s">
        <v>1</v>
      </c>
      <c r="F192" s="153" t="s">
        <v>568</v>
      </c>
      <c r="G192" s="150"/>
      <c r="H192" s="154">
        <v>3</v>
      </c>
      <c r="J192" s="150"/>
      <c r="L192" s="128"/>
      <c r="M192" s="130"/>
      <c r="T192" s="131"/>
      <c r="AT192" s="129" t="s">
        <v>166</v>
      </c>
      <c r="AU192" s="129" t="s">
        <v>147</v>
      </c>
      <c r="AV192" s="11" t="s">
        <v>147</v>
      </c>
      <c r="AW192" s="11" t="s">
        <v>31</v>
      </c>
      <c r="AX192" s="11" t="s">
        <v>75</v>
      </c>
      <c r="AY192" s="129" t="s">
        <v>140</v>
      </c>
    </row>
    <row r="193" spans="2:65" s="12" customFormat="1">
      <c r="B193" s="132"/>
      <c r="C193" s="155"/>
      <c r="D193" s="151" t="s">
        <v>166</v>
      </c>
      <c r="E193" s="156" t="s">
        <v>1</v>
      </c>
      <c r="F193" s="157" t="s">
        <v>168</v>
      </c>
      <c r="G193" s="155"/>
      <c r="H193" s="158">
        <v>3</v>
      </c>
      <c r="J193" s="155"/>
      <c r="L193" s="132"/>
      <c r="M193" s="134"/>
      <c r="T193" s="135"/>
      <c r="AT193" s="133" t="s">
        <v>166</v>
      </c>
      <c r="AU193" s="133" t="s">
        <v>147</v>
      </c>
      <c r="AV193" s="12" t="s">
        <v>146</v>
      </c>
      <c r="AW193" s="12" t="s">
        <v>31</v>
      </c>
      <c r="AX193" s="12" t="s">
        <v>83</v>
      </c>
      <c r="AY193" s="133" t="s">
        <v>140</v>
      </c>
    </row>
    <row r="194" spans="2:65" s="59" customFormat="1" ht="33" customHeight="1">
      <c r="B194" s="4"/>
      <c r="C194" s="145" t="s">
        <v>262</v>
      </c>
      <c r="D194" s="145" t="s">
        <v>142</v>
      </c>
      <c r="E194" s="146" t="s">
        <v>396</v>
      </c>
      <c r="F194" s="147" t="s">
        <v>397</v>
      </c>
      <c r="G194" s="148" t="s">
        <v>145</v>
      </c>
      <c r="H194" s="149">
        <v>1</v>
      </c>
      <c r="I194" s="5"/>
      <c r="J194" s="167">
        <f>ROUND(I194*H194,2)</f>
        <v>0</v>
      </c>
      <c r="K194" s="6"/>
      <c r="L194" s="4"/>
      <c r="M194" s="7" t="s">
        <v>1</v>
      </c>
      <c r="N194" s="123" t="s">
        <v>41</v>
      </c>
      <c r="P194" s="124">
        <f>O194*H194</f>
        <v>0</v>
      </c>
      <c r="Q194" s="124">
        <v>1.5900000000000001E-3</v>
      </c>
      <c r="R194" s="124">
        <f>Q194*H194</f>
        <v>1.5900000000000001E-3</v>
      </c>
      <c r="S194" s="124">
        <v>0</v>
      </c>
      <c r="T194" s="125">
        <f>S194*H194</f>
        <v>0</v>
      </c>
      <c r="AR194" s="126" t="s">
        <v>210</v>
      </c>
      <c r="AT194" s="126" t="s">
        <v>142</v>
      </c>
      <c r="AU194" s="126" t="s">
        <v>147</v>
      </c>
      <c r="AY194" s="49" t="s">
        <v>140</v>
      </c>
      <c r="BE194" s="127">
        <f>IF(N194="základná",J194,0)</f>
        <v>0</v>
      </c>
      <c r="BF194" s="127">
        <f>IF(N194="znížená",J194,0)</f>
        <v>0</v>
      </c>
      <c r="BG194" s="127">
        <f>IF(N194="zákl. prenesená",J194,0)</f>
        <v>0</v>
      </c>
      <c r="BH194" s="127">
        <f>IF(N194="zníž. prenesená",J194,0)</f>
        <v>0</v>
      </c>
      <c r="BI194" s="127">
        <f>IF(N194="nulová",J194,0)</f>
        <v>0</v>
      </c>
      <c r="BJ194" s="49" t="s">
        <v>147</v>
      </c>
      <c r="BK194" s="127">
        <f>ROUND(I194*H194,2)</f>
        <v>0</v>
      </c>
      <c r="BL194" s="49" t="s">
        <v>210</v>
      </c>
      <c r="BM194" s="126" t="s">
        <v>555</v>
      </c>
    </row>
    <row r="195" spans="2:65" s="11" customFormat="1">
      <c r="B195" s="128"/>
      <c r="C195" s="150"/>
      <c r="D195" s="151" t="s">
        <v>166</v>
      </c>
      <c r="E195" s="152" t="s">
        <v>1</v>
      </c>
      <c r="F195" s="153" t="s">
        <v>83</v>
      </c>
      <c r="G195" s="150"/>
      <c r="H195" s="154">
        <v>1</v>
      </c>
      <c r="J195" s="150"/>
      <c r="L195" s="128"/>
      <c r="M195" s="130"/>
      <c r="T195" s="131"/>
      <c r="AT195" s="129" t="s">
        <v>166</v>
      </c>
      <c r="AU195" s="129" t="s">
        <v>147</v>
      </c>
      <c r="AV195" s="11" t="s">
        <v>147</v>
      </c>
      <c r="AW195" s="11" t="s">
        <v>31</v>
      </c>
      <c r="AX195" s="11" t="s">
        <v>75</v>
      </c>
      <c r="AY195" s="129" t="s">
        <v>140</v>
      </c>
    </row>
    <row r="196" spans="2:65" s="12" customFormat="1">
      <c r="B196" s="132"/>
      <c r="C196" s="155"/>
      <c r="D196" s="151" t="s">
        <v>166</v>
      </c>
      <c r="E196" s="156" t="s">
        <v>1</v>
      </c>
      <c r="F196" s="157" t="s">
        <v>168</v>
      </c>
      <c r="G196" s="155"/>
      <c r="H196" s="158">
        <v>1</v>
      </c>
      <c r="J196" s="155"/>
      <c r="L196" s="132"/>
      <c r="M196" s="134"/>
      <c r="T196" s="135"/>
      <c r="AT196" s="133" t="s">
        <v>166</v>
      </c>
      <c r="AU196" s="133" t="s">
        <v>147</v>
      </c>
      <c r="AV196" s="12" t="s">
        <v>146</v>
      </c>
      <c r="AW196" s="12" t="s">
        <v>31</v>
      </c>
      <c r="AX196" s="12" t="s">
        <v>83</v>
      </c>
      <c r="AY196" s="133" t="s">
        <v>140</v>
      </c>
    </row>
    <row r="197" spans="2:65" s="59" customFormat="1" ht="24.2" customHeight="1">
      <c r="B197" s="4"/>
      <c r="C197" s="145" t="s">
        <v>267</v>
      </c>
      <c r="D197" s="145" t="s">
        <v>142</v>
      </c>
      <c r="E197" s="146" t="s">
        <v>400</v>
      </c>
      <c r="F197" s="147" t="s">
        <v>401</v>
      </c>
      <c r="G197" s="148" t="s">
        <v>259</v>
      </c>
      <c r="H197" s="149">
        <v>3</v>
      </c>
      <c r="I197" s="5"/>
      <c r="J197" s="167">
        <f>ROUND(I197*H197,2)</f>
        <v>0</v>
      </c>
      <c r="K197" s="6"/>
      <c r="L197" s="4"/>
      <c r="M197" s="7" t="s">
        <v>1</v>
      </c>
      <c r="N197" s="123" t="s">
        <v>41</v>
      </c>
      <c r="P197" s="124">
        <f>O197*H197</f>
        <v>0</v>
      </c>
      <c r="Q197" s="124">
        <v>3.1099999999999999E-3</v>
      </c>
      <c r="R197" s="124">
        <f>Q197*H197</f>
        <v>9.3299999999999998E-3</v>
      </c>
      <c r="S197" s="124">
        <v>0</v>
      </c>
      <c r="T197" s="125">
        <f>S197*H197</f>
        <v>0</v>
      </c>
      <c r="AR197" s="126" t="s">
        <v>210</v>
      </c>
      <c r="AT197" s="126" t="s">
        <v>142</v>
      </c>
      <c r="AU197" s="126" t="s">
        <v>147</v>
      </c>
      <c r="AY197" s="49" t="s">
        <v>140</v>
      </c>
      <c r="BE197" s="127">
        <f>IF(N197="základná",J197,0)</f>
        <v>0</v>
      </c>
      <c r="BF197" s="127">
        <f>IF(N197="znížená",J197,0)</f>
        <v>0</v>
      </c>
      <c r="BG197" s="127">
        <f>IF(N197="zákl. prenesená",J197,0)</f>
        <v>0</v>
      </c>
      <c r="BH197" s="127">
        <f>IF(N197="zníž. prenesená",J197,0)</f>
        <v>0</v>
      </c>
      <c r="BI197" s="127">
        <f>IF(N197="nulová",J197,0)</f>
        <v>0</v>
      </c>
      <c r="BJ197" s="49" t="s">
        <v>147</v>
      </c>
      <c r="BK197" s="127">
        <f>ROUND(I197*H197,2)</f>
        <v>0</v>
      </c>
      <c r="BL197" s="49" t="s">
        <v>210</v>
      </c>
      <c r="BM197" s="126" t="s">
        <v>556</v>
      </c>
    </row>
    <row r="198" spans="2:65" s="11" customFormat="1">
      <c r="B198" s="128"/>
      <c r="C198" s="150"/>
      <c r="D198" s="151" t="s">
        <v>166</v>
      </c>
      <c r="E198" s="152" t="s">
        <v>1</v>
      </c>
      <c r="F198" s="153" t="s">
        <v>98</v>
      </c>
      <c r="G198" s="150"/>
      <c r="H198" s="154">
        <v>3</v>
      </c>
      <c r="J198" s="150"/>
      <c r="L198" s="128"/>
      <c r="M198" s="130"/>
      <c r="T198" s="131"/>
      <c r="AT198" s="129" t="s">
        <v>166</v>
      </c>
      <c r="AU198" s="129" t="s">
        <v>147</v>
      </c>
      <c r="AV198" s="11" t="s">
        <v>147</v>
      </c>
      <c r="AW198" s="11" t="s">
        <v>31</v>
      </c>
      <c r="AX198" s="11" t="s">
        <v>75</v>
      </c>
      <c r="AY198" s="129" t="s">
        <v>140</v>
      </c>
    </row>
    <row r="199" spans="2:65" s="12" customFormat="1">
      <c r="B199" s="132"/>
      <c r="C199" s="155"/>
      <c r="D199" s="151" t="s">
        <v>166</v>
      </c>
      <c r="E199" s="156" t="s">
        <v>1</v>
      </c>
      <c r="F199" s="157" t="s">
        <v>168</v>
      </c>
      <c r="G199" s="155"/>
      <c r="H199" s="158">
        <v>3</v>
      </c>
      <c r="J199" s="155"/>
      <c r="L199" s="132"/>
      <c r="M199" s="134"/>
      <c r="T199" s="135"/>
      <c r="AT199" s="133" t="s">
        <v>166</v>
      </c>
      <c r="AU199" s="133" t="s">
        <v>147</v>
      </c>
      <c r="AV199" s="12" t="s">
        <v>146</v>
      </c>
      <c r="AW199" s="12" t="s">
        <v>31</v>
      </c>
      <c r="AX199" s="12" t="s">
        <v>83</v>
      </c>
      <c r="AY199" s="133" t="s">
        <v>140</v>
      </c>
    </row>
    <row r="200" spans="2:65" s="59" customFormat="1" ht="24.2" customHeight="1">
      <c r="B200" s="4"/>
      <c r="C200" s="145" t="s">
        <v>274</v>
      </c>
      <c r="D200" s="145" t="s">
        <v>142</v>
      </c>
      <c r="E200" s="146" t="s">
        <v>561</v>
      </c>
      <c r="F200" s="147" t="s">
        <v>562</v>
      </c>
      <c r="G200" s="148" t="s">
        <v>96</v>
      </c>
      <c r="H200" s="149">
        <v>7.2</v>
      </c>
      <c r="I200" s="5"/>
      <c r="J200" s="167">
        <f>ROUND(I200*H200,2)</f>
        <v>0</v>
      </c>
      <c r="K200" s="6"/>
      <c r="L200" s="4"/>
      <c r="M200" s="7" t="s">
        <v>1</v>
      </c>
      <c r="N200" s="123" t="s">
        <v>41</v>
      </c>
      <c r="P200" s="124">
        <f>O200*H200</f>
        <v>0</v>
      </c>
      <c r="Q200" s="124">
        <v>0</v>
      </c>
      <c r="R200" s="124">
        <f>Q200*H200</f>
        <v>0</v>
      </c>
      <c r="S200" s="124">
        <v>7.3200000000000001E-3</v>
      </c>
      <c r="T200" s="125">
        <f>S200*H200</f>
        <v>5.2704000000000001E-2</v>
      </c>
      <c r="AR200" s="126" t="s">
        <v>146</v>
      </c>
      <c r="AT200" s="126" t="s">
        <v>142</v>
      </c>
      <c r="AU200" s="126" t="s">
        <v>147</v>
      </c>
      <c r="AY200" s="49" t="s">
        <v>140</v>
      </c>
      <c r="BE200" s="127">
        <f>IF(N200="základná",J200,0)</f>
        <v>0</v>
      </c>
      <c r="BF200" s="127">
        <f>IF(N200="znížená",J200,0)</f>
        <v>0</v>
      </c>
      <c r="BG200" s="127">
        <f>IF(N200="zákl. prenesená",J200,0)</f>
        <v>0</v>
      </c>
      <c r="BH200" s="127">
        <f>IF(N200="zníž. prenesená",J200,0)</f>
        <v>0</v>
      </c>
      <c r="BI200" s="127">
        <f>IF(N200="nulová",J200,0)</f>
        <v>0</v>
      </c>
      <c r="BJ200" s="49" t="s">
        <v>147</v>
      </c>
      <c r="BK200" s="127">
        <f>ROUND(I200*H200,2)</f>
        <v>0</v>
      </c>
      <c r="BL200" s="49" t="s">
        <v>146</v>
      </c>
      <c r="BM200" s="126" t="s">
        <v>563</v>
      </c>
    </row>
    <row r="201" spans="2:65" s="11" customFormat="1">
      <c r="B201" s="128"/>
      <c r="C201" s="150"/>
      <c r="D201" s="151" t="s">
        <v>166</v>
      </c>
      <c r="E201" s="152" t="s">
        <v>1</v>
      </c>
      <c r="F201" s="153" t="s">
        <v>582</v>
      </c>
      <c r="G201" s="150"/>
      <c r="H201" s="154">
        <v>7.2</v>
      </c>
      <c r="J201" s="150"/>
      <c r="L201" s="128"/>
      <c r="M201" s="130"/>
      <c r="T201" s="131"/>
      <c r="AT201" s="129" t="s">
        <v>166</v>
      </c>
      <c r="AU201" s="129" t="s">
        <v>147</v>
      </c>
      <c r="AV201" s="11" t="s">
        <v>147</v>
      </c>
      <c r="AW201" s="11" t="s">
        <v>31</v>
      </c>
      <c r="AX201" s="11" t="s">
        <v>75</v>
      </c>
      <c r="AY201" s="129" t="s">
        <v>140</v>
      </c>
    </row>
    <row r="202" spans="2:65" s="12" customFormat="1">
      <c r="B202" s="132"/>
      <c r="C202" s="155"/>
      <c r="D202" s="151" t="s">
        <v>166</v>
      </c>
      <c r="E202" s="156" t="s">
        <v>1</v>
      </c>
      <c r="F202" s="157" t="s">
        <v>168</v>
      </c>
      <c r="G202" s="155"/>
      <c r="H202" s="158">
        <v>7.2</v>
      </c>
      <c r="J202" s="155"/>
      <c r="L202" s="132"/>
      <c r="M202" s="134"/>
      <c r="T202" s="135"/>
      <c r="AT202" s="133" t="s">
        <v>166</v>
      </c>
      <c r="AU202" s="133" t="s">
        <v>147</v>
      </c>
      <c r="AV202" s="12" t="s">
        <v>146</v>
      </c>
      <c r="AW202" s="12" t="s">
        <v>31</v>
      </c>
      <c r="AX202" s="12" t="s">
        <v>83</v>
      </c>
      <c r="AY202" s="133" t="s">
        <v>140</v>
      </c>
    </row>
    <row r="203" spans="2:65" s="59" customFormat="1" ht="21.75" customHeight="1">
      <c r="B203" s="4"/>
      <c r="C203" s="145" t="s">
        <v>279</v>
      </c>
      <c r="D203" s="145" t="s">
        <v>142</v>
      </c>
      <c r="E203" s="146" t="s">
        <v>415</v>
      </c>
      <c r="F203" s="147" t="s">
        <v>416</v>
      </c>
      <c r="G203" s="148" t="s">
        <v>145</v>
      </c>
      <c r="H203" s="149">
        <v>4</v>
      </c>
      <c r="I203" s="5"/>
      <c r="J203" s="167">
        <f>ROUND(I203*H203,2)</f>
        <v>0</v>
      </c>
      <c r="K203" s="6"/>
      <c r="L203" s="4"/>
      <c r="M203" s="7" t="s">
        <v>1</v>
      </c>
      <c r="N203" s="123" t="s">
        <v>41</v>
      </c>
      <c r="P203" s="124">
        <f>O203*H203</f>
        <v>0</v>
      </c>
      <c r="Q203" s="124">
        <v>0</v>
      </c>
      <c r="R203" s="124">
        <f>Q203*H203</f>
        <v>0</v>
      </c>
      <c r="S203" s="124">
        <v>9.0000000000000006E-5</v>
      </c>
      <c r="T203" s="125">
        <f>S203*H203</f>
        <v>3.6000000000000002E-4</v>
      </c>
      <c r="AR203" s="126" t="s">
        <v>210</v>
      </c>
      <c r="AT203" s="126" t="s">
        <v>142</v>
      </c>
      <c r="AU203" s="126" t="s">
        <v>147</v>
      </c>
      <c r="AY203" s="49" t="s">
        <v>140</v>
      </c>
      <c r="BE203" s="127">
        <f>IF(N203="základná",J203,0)</f>
        <v>0</v>
      </c>
      <c r="BF203" s="127">
        <f>IF(N203="znížená",J203,0)</f>
        <v>0</v>
      </c>
      <c r="BG203" s="127">
        <f>IF(N203="zákl. prenesená",J203,0)</f>
        <v>0</v>
      </c>
      <c r="BH203" s="127">
        <f>IF(N203="zníž. prenesená",J203,0)</f>
        <v>0</v>
      </c>
      <c r="BI203" s="127">
        <f>IF(N203="nulová",J203,0)</f>
        <v>0</v>
      </c>
      <c r="BJ203" s="49" t="s">
        <v>147</v>
      </c>
      <c r="BK203" s="127">
        <f>ROUND(I203*H203,2)</f>
        <v>0</v>
      </c>
      <c r="BL203" s="49" t="s">
        <v>210</v>
      </c>
      <c r="BM203" s="126" t="s">
        <v>564</v>
      </c>
    </row>
    <row r="204" spans="2:65" s="11" customFormat="1">
      <c r="B204" s="128"/>
      <c r="C204" s="150"/>
      <c r="D204" s="151" t="s">
        <v>166</v>
      </c>
      <c r="E204" s="152" t="s">
        <v>1</v>
      </c>
      <c r="F204" s="153" t="s">
        <v>146</v>
      </c>
      <c r="G204" s="150"/>
      <c r="H204" s="154">
        <v>4</v>
      </c>
      <c r="J204" s="150"/>
      <c r="L204" s="128"/>
      <c r="M204" s="130"/>
      <c r="T204" s="131"/>
      <c r="AT204" s="129" t="s">
        <v>166</v>
      </c>
      <c r="AU204" s="129" t="s">
        <v>147</v>
      </c>
      <c r="AV204" s="11" t="s">
        <v>147</v>
      </c>
      <c r="AW204" s="11" t="s">
        <v>31</v>
      </c>
      <c r="AX204" s="11" t="s">
        <v>75</v>
      </c>
      <c r="AY204" s="129" t="s">
        <v>140</v>
      </c>
    </row>
    <row r="205" spans="2:65" s="12" customFormat="1">
      <c r="B205" s="132"/>
      <c r="C205" s="155"/>
      <c r="D205" s="151" t="s">
        <v>166</v>
      </c>
      <c r="E205" s="156" t="s">
        <v>1</v>
      </c>
      <c r="F205" s="157" t="s">
        <v>168</v>
      </c>
      <c r="G205" s="155"/>
      <c r="H205" s="158">
        <v>4</v>
      </c>
      <c r="J205" s="155"/>
      <c r="L205" s="132"/>
      <c r="M205" s="134"/>
      <c r="T205" s="135"/>
      <c r="AT205" s="133" t="s">
        <v>166</v>
      </c>
      <c r="AU205" s="133" t="s">
        <v>147</v>
      </c>
      <c r="AV205" s="12" t="s">
        <v>146</v>
      </c>
      <c r="AW205" s="12" t="s">
        <v>31</v>
      </c>
      <c r="AX205" s="12" t="s">
        <v>83</v>
      </c>
      <c r="AY205" s="133" t="s">
        <v>140</v>
      </c>
    </row>
    <row r="206" spans="2:65" s="59" customFormat="1" ht="24.2" customHeight="1">
      <c r="B206" s="4"/>
      <c r="C206" s="145" t="s">
        <v>284</v>
      </c>
      <c r="D206" s="145" t="s">
        <v>142</v>
      </c>
      <c r="E206" s="146" t="s">
        <v>420</v>
      </c>
      <c r="F206" s="147" t="s">
        <v>421</v>
      </c>
      <c r="G206" s="148" t="s">
        <v>259</v>
      </c>
      <c r="H206" s="149">
        <v>3</v>
      </c>
      <c r="I206" s="5"/>
      <c r="J206" s="167">
        <f>ROUND(I206*H206,2)</f>
        <v>0</v>
      </c>
      <c r="K206" s="6"/>
      <c r="L206" s="4"/>
      <c r="M206" s="7" t="s">
        <v>1</v>
      </c>
      <c r="N206" s="123" t="s">
        <v>41</v>
      </c>
      <c r="P206" s="124">
        <f>O206*H206</f>
        <v>0</v>
      </c>
      <c r="Q206" s="124">
        <v>0</v>
      </c>
      <c r="R206" s="124">
        <f>Q206*H206</f>
        <v>0</v>
      </c>
      <c r="S206" s="124">
        <v>3.3E-3</v>
      </c>
      <c r="T206" s="125">
        <f>S206*H206</f>
        <v>9.8999999999999991E-3</v>
      </c>
      <c r="AR206" s="126" t="s">
        <v>210</v>
      </c>
      <c r="AT206" s="126" t="s">
        <v>142</v>
      </c>
      <c r="AU206" s="126" t="s">
        <v>147</v>
      </c>
      <c r="AY206" s="49" t="s">
        <v>140</v>
      </c>
      <c r="BE206" s="127">
        <f>IF(N206="základná",J206,0)</f>
        <v>0</v>
      </c>
      <c r="BF206" s="127">
        <f>IF(N206="znížená",J206,0)</f>
        <v>0</v>
      </c>
      <c r="BG206" s="127">
        <f>IF(N206="zákl. prenesená",J206,0)</f>
        <v>0</v>
      </c>
      <c r="BH206" s="127">
        <f>IF(N206="zníž. prenesená",J206,0)</f>
        <v>0</v>
      </c>
      <c r="BI206" s="127">
        <f>IF(N206="nulová",J206,0)</f>
        <v>0</v>
      </c>
      <c r="BJ206" s="49" t="s">
        <v>147</v>
      </c>
      <c r="BK206" s="127">
        <f>ROUND(I206*H206,2)</f>
        <v>0</v>
      </c>
      <c r="BL206" s="49" t="s">
        <v>210</v>
      </c>
      <c r="BM206" s="126" t="s">
        <v>565</v>
      </c>
    </row>
    <row r="207" spans="2:65" s="11" customFormat="1">
      <c r="B207" s="128"/>
      <c r="C207" s="150"/>
      <c r="D207" s="151" t="s">
        <v>166</v>
      </c>
      <c r="E207" s="152" t="s">
        <v>1</v>
      </c>
      <c r="F207" s="153" t="s">
        <v>568</v>
      </c>
      <c r="G207" s="150"/>
      <c r="H207" s="154">
        <v>3</v>
      </c>
      <c r="J207" s="150"/>
      <c r="L207" s="128"/>
      <c r="M207" s="130"/>
      <c r="T207" s="131"/>
      <c r="AT207" s="129" t="s">
        <v>166</v>
      </c>
      <c r="AU207" s="129" t="s">
        <v>147</v>
      </c>
      <c r="AV207" s="11" t="s">
        <v>147</v>
      </c>
      <c r="AW207" s="11" t="s">
        <v>31</v>
      </c>
      <c r="AX207" s="11" t="s">
        <v>75</v>
      </c>
      <c r="AY207" s="129" t="s">
        <v>140</v>
      </c>
    </row>
    <row r="208" spans="2:65" s="12" customFormat="1">
      <c r="B208" s="132"/>
      <c r="C208" s="155"/>
      <c r="D208" s="151" t="s">
        <v>166</v>
      </c>
      <c r="E208" s="156" t="s">
        <v>1</v>
      </c>
      <c r="F208" s="157" t="s">
        <v>168</v>
      </c>
      <c r="G208" s="155"/>
      <c r="H208" s="158">
        <v>3</v>
      </c>
      <c r="J208" s="155"/>
      <c r="L208" s="132"/>
      <c r="M208" s="134"/>
      <c r="T208" s="135"/>
      <c r="AT208" s="133" t="s">
        <v>166</v>
      </c>
      <c r="AU208" s="133" t="s">
        <v>147</v>
      </c>
      <c r="AV208" s="12" t="s">
        <v>146</v>
      </c>
      <c r="AW208" s="12" t="s">
        <v>31</v>
      </c>
      <c r="AX208" s="12" t="s">
        <v>83</v>
      </c>
      <c r="AY208" s="133" t="s">
        <v>140</v>
      </c>
    </row>
    <row r="209" spans="2:65" s="59" customFormat="1" ht="24.2" customHeight="1">
      <c r="B209" s="4"/>
      <c r="C209" s="145" t="s">
        <v>289</v>
      </c>
      <c r="D209" s="145" t="s">
        <v>142</v>
      </c>
      <c r="E209" s="146" t="s">
        <v>424</v>
      </c>
      <c r="F209" s="147" t="s">
        <v>425</v>
      </c>
      <c r="G209" s="148" t="s">
        <v>145</v>
      </c>
      <c r="H209" s="149">
        <v>1</v>
      </c>
      <c r="I209" s="5"/>
      <c r="J209" s="167">
        <f>ROUND(I209*H209,2)</f>
        <v>0</v>
      </c>
      <c r="K209" s="6"/>
      <c r="L209" s="4"/>
      <c r="M209" s="7" t="s">
        <v>1</v>
      </c>
      <c r="N209" s="123" t="s">
        <v>41</v>
      </c>
      <c r="P209" s="124">
        <f>O209*H209</f>
        <v>0</v>
      </c>
      <c r="Q209" s="124">
        <v>0</v>
      </c>
      <c r="R209" s="124">
        <f>Q209*H209</f>
        <v>0</v>
      </c>
      <c r="S209" s="124">
        <v>1.1000000000000001E-3</v>
      </c>
      <c r="T209" s="125">
        <f>S209*H209</f>
        <v>1.1000000000000001E-3</v>
      </c>
      <c r="AR209" s="126" t="s">
        <v>210</v>
      </c>
      <c r="AT209" s="126" t="s">
        <v>142</v>
      </c>
      <c r="AU209" s="126" t="s">
        <v>147</v>
      </c>
      <c r="AY209" s="49" t="s">
        <v>140</v>
      </c>
      <c r="BE209" s="127">
        <f>IF(N209="základná",J209,0)</f>
        <v>0</v>
      </c>
      <c r="BF209" s="127">
        <f>IF(N209="znížená",J209,0)</f>
        <v>0</v>
      </c>
      <c r="BG209" s="127">
        <f>IF(N209="zákl. prenesená",J209,0)</f>
        <v>0</v>
      </c>
      <c r="BH209" s="127">
        <f>IF(N209="zníž. prenesená",J209,0)</f>
        <v>0</v>
      </c>
      <c r="BI209" s="127">
        <f>IF(N209="nulová",J209,0)</f>
        <v>0</v>
      </c>
      <c r="BJ209" s="49" t="s">
        <v>147</v>
      </c>
      <c r="BK209" s="127">
        <f>ROUND(I209*H209,2)</f>
        <v>0</v>
      </c>
      <c r="BL209" s="49" t="s">
        <v>210</v>
      </c>
      <c r="BM209" s="126" t="s">
        <v>566</v>
      </c>
    </row>
    <row r="210" spans="2:65" s="11" customFormat="1">
      <c r="B210" s="128"/>
      <c r="C210" s="150"/>
      <c r="D210" s="151" t="s">
        <v>166</v>
      </c>
      <c r="E210" s="152" t="s">
        <v>1</v>
      </c>
      <c r="F210" s="153" t="s">
        <v>83</v>
      </c>
      <c r="G210" s="150"/>
      <c r="H210" s="154">
        <v>1</v>
      </c>
      <c r="J210" s="150"/>
      <c r="L210" s="128"/>
      <c r="M210" s="130"/>
      <c r="T210" s="131"/>
      <c r="AT210" s="129" t="s">
        <v>166</v>
      </c>
      <c r="AU210" s="129" t="s">
        <v>147</v>
      </c>
      <c r="AV210" s="11" t="s">
        <v>147</v>
      </c>
      <c r="AW210" s="11" t="s">
        <v>31</v>
      </c>
      <c r="AX210" s="11" t="s">
        <v>75</v>
      </c>
      <c r="AY210" s="129" t="s">
        <v>140</v>
      </c>
    </row>
    <row r="211" spans="2:65" s="12" customFormat="1">
      <c r="B211" s="132"/>
      <c r="C211" s="155"/>
      <c r="D211" s="151" t="s">
        <v>166</v>
      </c>
      <c r="E211" s="156" t="s">
        <v>1</v>
      </c>
      <c r="F211" s="157" t="s">
        <v>168</v>
      </c>
      <c r="G211" s="155"/>
      <c r="H211" s="158">
        <v>1</v>
      </c>
      <c r="J211" s="155"/>
      <c r="L211" s="132"/>
      <c r="M211" s="134"/>
      <c r="T211" s="135"/>
      <c r="AT211" s="133" t="s">
        <v>166</v>
      </c>
      <c r="AU211" s="133" t="s">
        <v>147</v>
      </c>
      <c r="AV211" s="12" t="s">
        <v>146</v>
      </c>
      <c r="AW211" s="12" t="s">
        <v>31</v>
      </c>
      <c r="AX211" s="12" t="s">
        <v>83</v>
      </c>
      <c r="AY211" s="133" t="s">
        <v>140</v>
      </c>
    </row>
    <row r="212" spans="2:65" s="59" customFormat="1" ht="24.2" customHeight="1">
      <c r="B212" s="4"/>
      <c r="C212" s="145" t="s">
        <v>270</v>
      </c>
      <c r="D212" s="145" t="s">
        <v>142</v>
      </c>
      <c r="E212" s="146" t="s">
        <v>428</v>
      </c>
      <c r="F212" s="147" t="s">
        <v>429</v>
      </c>
      <c r="G212" s="148" t="s">
        <v>259</v>
      </c>
      <c r="H212" s="149">
        <v>3</v>
      </c>
      <c r="I212" s="5"/>
      <c r="J212" s="167">
        <f>ROUND(I212*H212,2)</f>
        <v>0</v>
      </c>
      <c r="K212" s="6"/>
      <c r="L212" s="4"/>
      <c r="M212" s="7" t="s">
        <v>1</v>
      </c>
      <c r="N212" s="123" t="s">
        <v>41</v>
      </c>
      <c r="P212" s="124">
        <f>O212*H212</f>
        <v>0</v>
      </c>
      <c r="Q212" s="124">
        <v>0</v>
      </c>
      <c r="R212" s="124">
        <f>Q212*H212</f>
        <v>0</v>
      </c>
      <c r="S212" s="124">
        <v>3.5599999999999998E-3</v>
      </c>
      <c r="T212" s="125">
        <f>S212*H212</f>
        <v>1.0679999999999999E-2</v>
      </c>
      <c r="AR212" s="126" t="s">
        <v>210</v>
      </c>
      <c r="AT212" s="126" t="s">
        <v>142</v>
      </c>
      <c r="AU212" s="126" t="s">
        <v>147</v>
      </c>
      <c r="AY212" s="49" t="s">
        <v>140</v>
      </c>
      <c r="BE212" s="127">
        <f>IF(N212="základná",J212,0)</f>
        <v>0</v>
      </c>
      <c r="BF212" s="127">
        <f>IF(N212="znížená",J212,0)</f>
        <v>0</v>
      </c>
      <c r="BG212" s="127">
        <f>IF(N212="zákl. prenesená",J212,0)</f>
        <v>0</v>
      </c>
      <c r="BH212" s="127">
        <f>IF(N212="zníž. prenesená",J212,0)</f>
        <v>0</v>
      </c>
      <c r="BI212" s="127">
        <f>IF(N212="nulová",J212,0)</f>
        <v>0</v>
      </c>
      <c r="BJ212" s="49" t="s">
        <v>147</v>
      </c>
      <c r="BK212" s="127">
        <f>ROUND(I212*H212,2)</f>
        <v>0</v>
      </c>
      <c r="BL212" s="49" t="s">
        <v>210</v>
      </c>
      <c r="BM212" s="126" t="s">
        <v>567</v>
      </c>
    </row>
    <row r="213" spans="2:65" s="11" customFormat="1">
      <c r="B213" s="128"/>
      <c r="C213" s="150"/>
      <c r="D213" s="151" t="s">
        <v>166</v>
      </c>
      <c r="E213" s="152" t="s">
        <v>1</v>
      </c>
      <c r="F213" s="153" t="s">
        <v>568</v>
      </c>
      <c r="G213" s="150"/>
      <c r="H213" s="154">
        <v>3</v>
      </c>
      <c r="J213" s="150"/>
      <c r="L213" s="128"/>
      <c r="M213" s="130"/>
      <c r="T213" s="131"/>
      <c r="AT213" s="129" t="s">
        <v>166</v>
      </c>
      <c r="AU213" s="129" t="s">
        <v>147</v>
      </c>
      <c r="AV213" s="11" t="s">
        <v>147</v>
      </c>
      <c r="AW213" s="11" t="s">
        <v>31</v>
      </c>
      <c r="AX213" s="11" t="s">
        <v>75</v>
      </c>
      <c r="AY213" s="129" t="s">
        <v>140</v>
      </c>
    </row>
    <row r="214" spans="2:65" s="12" customFormat="1">
      <c r="B214" s="132"/>
      <c r="C214" s="155"/>
      <c r="D214" s="151" t="s">
        <v>166</v>
      </c>
      <c r="E214" s="156" t="s">
        <v>1</v>
      </c>
      <c r="F214" s="157" t="s">
        <v>168</v>
      </c>
      <c r="G214" s="155"/>
      <c r="H214" s="158">
        <v>3</v>
      </c>
      <c r="J214" s="155"/>
      <c r="L214" s="132"/>
      <c r="M214" s="134"/>
      <c r="T214" s="135"/>
      <c r="AT214" s="133" t="s">
        <v>166</v>
      </c>
      <c r="AU214" s="133" t="s">
        <v>147</v>
      </c>
      <c r="AV214" s="12" t="s">
        <v>146</v>
      </c>
      <c r="AW214" s="12" t="s">
        <v>31</v>
      </c>
      <c r="AX214" s="12" t="s">
        <v>83</v>
      </c>
      <c r="AY214" s="133" t="s">
        <v>140</v>
      </c>
    </row>
    <row r="215" spans="2:65" s="59" customFormat="1" ht="33" customHeight="1">
      <c r="B215" s="4"/>
      <c r="C215" s="145" t="s">
        <v>298</v>
      </c>
      <c r="D215" s="145" t="s">
        <v>142</v>
      </c>
      <c r="E215" s="146" t="s">
        <v>432</v>
      </c>
      <c r="F215" s="147" t="s">
        <v>433</v>
      </c>
      <c r="G215" s="148" t="s">
        <v>145</v>
      </c>
      <c r="H215" s="149">
        <v>4</v>
      </c>
      <c r="I215" s="5"/>
      <c r="J215" s="167">
        <f>ROUND(I215*H215,2)</f>
        <v>0</v>
      </c>
      <c r="K215" s="6"/>
      <c r="L215" s="4"/>
      <c r="M215" s="7" t="s">
        <v>1</v>
      </c>
      <c r="N215" s="123" t="s">
        <v>41</v>
      </c>
      <c r="P215" s="124">
        <f>O215*H215</f>
        <v>0</v>
      </c>
      <c r="Q215" s="124">
        <v>0</v>
      </c>
      <c r="R215" s="124">
        <f>Q215*H215</f>
        <v>0</v>
      </c>
      <c r="S215" s="124">
        <v>1.16E-3</v>
      </c>
      <c r="T215" s="125">
        <f>S215*H215</f>
        <v>4.64E-3</v>
      </c>
      <c r="AR215" s="126" t="s">
        <v>210</v>
      </c>
      <c r="AT215" s="126" t="s">
        <v>142</v>
      </c>
      <c r="AU215" s="126" t="s">
        <v>147</v>
      </c>
      <c r="AY215" s="49" t="s">
        <v>140</v>
      </c>
      <c r="BE215" s="127">
        <f>IF(N215="základná",J215,0)</f>
        <v>0</v>
      </c>
      <c r="BF215" s="127">
        <f>IF(N215="znížená",J215,0)</f>
        <v>0</v>
      </c>
      <c r="BG215" s="127">
        <f>IF(N215="zákl. prenesená",J215,0)</f>
        <v>0</v>
      </c>
      <c r="BH215" s="127">
        <f>IF(N215="zníž. prenesená",J215,0)</f>
        <v>0</v>
      </c>
      <c r="BI215" s="127">
        <f>IF(N215="nulová",J215,0)</f>
        <v>0</v>
      </c>
      <c r="BJ215" s="49" t="s">
        <v>147</v>
      </c>
      <c r="BK215" s="127">
        <f>ROUND(I215*H215,2)</f>
        <v>0</v>
      </c>
      <c r="BL215" s="49" t="s">
        <v>210</v>
      </c>
      <c r="BM215" s="126" t="s">
        <v>569</v>
      </c>
    </row>
    <row r="216" spans="2:65" s="11" customFormat="1">
      <c r="B216" s="128"/>
      <c r="C216" s="150"/>
      <c r="D216" s="151" t="s">
        <v>166</v>
      </c>
      <c r="E216" s="152" t="s">
        <v>1</v>
      </c>
      <c r="F216" s="153" t="s">
        <v>146</v>
      </c>
      <c r="G216" s="150"/>
      <c r="H216" s="154">
        <v>4</v>
      </c>
      <c r="J216" s="150"/>
      <c r="L216" s="128"/>
      <c r="M216" s="130"/>
      <c r="T216" s="131"/>
      <c r="AT216" s="129" t="s">
        <v>166</v>
      </c>
      <c r="AU216" s="129" t="s">
        <v>147</v>
      </c>
      <c r="AV216" s="11" t="s">
        <v>147</v>
      </c>
      <c r="AW216" s="11" t="s">
        <v>31</v>
      </c>
      <c r="AX216" s="11" t="s">
        <v>75</v>
      </c>
      <c r="AY216" s="129" t="s">
        <v>140</v>
      </c>
    </row>
    <row r="217" spans="2:65" s="12" customFormat="1">
      <c r="B217" s="132"/>
      <c r="C217" s="155"/>
      <c r="D217" s="151" t="s">
        <v>166</v>
      </c>
      <c r="E217" s="156" t="s">
        <v>1</v>
      </c>
      <c r="F217" s="157" t="s">
        <v>168</v>
      </c>
      <c r="G217" s="155"/>
      <c r="H217" s="158">
        <v>4</v>
      </c>
      <c r="J217" s="155"/>
      <c r="L217" s="132"/>
      <c r="M217" s="134"/>
      <c r="T217" s="135"/>
      <c r="AT217" s="133" t="s">
        <v>166</v>
      </c>
      <c r="AU217" s="133" t="s">
        <v>147</v>
      </c>
      <c r="AV217" s="12" t="s">
        <v>146</v>
      </c>
      <c r="AW217" s="12" t="s">
        <v>31</v>
      </c>
      <c r="AX217" s="12" t="s">
        <v>83</v>
      </c>
      <c r="AY217" s="133" t="s">
        <v>140</v>
      </c>
    </row>
    <row r="218" spans="2:65" s="59" customFormat="1" ht="24.2" customHeight="1">
      <c r="B218" s="4"/>
      <c r="C218" s="145" t="s">
        <v>301</v>
      </c>
      <c r="D218" s="145" t="s">
        <v>142</v>
      </c>
      <c r="E218" s="146" t="s">
        <v>437</v>
      </c>
      <c r="F218" s="147" t="s">
        <v>438</v>
      </c>
      <c r="G218" s="148" t="s">
        <v>252</v>
      </c>
      <c r="H218" s="13"/>
      <c r="I218" s="5"/>
      <c r="J218" s="167">
        <f>ROUND(I218*H218,2)</f>
        <v>0</v>
      </c>
      <c r="K218" s="6"/>
      <c r="L218" s="4"/>
      <c r="M218" s="7" t="s">
        <v>1</v>
      </c>
      <c r="N218" s="123" t="s">
        <v>41</v>
      </c>
      <c r="P218" s="124">
        <f>O218*H218</f>
        <v>0</v>
      </c>
      <c r="Q218" s="124">
        <v>0</v>
      </c>
      <c r="R218" s="124">
        <f>Q218*H218</f>
        <v>0</v>
      </c>
      <c r="S218" s="124">
        <v>0</v>
      </c>
      <c r="T218" s="125">
        <f>S218*H218</f>
        <v>0</v>
      </c>
      <c r="AR218" s="126" t="s">
        <v>210</v>
      </c>
      <c r="AT218" s="126" t="s">
        <v>142</v>
      </c>
      <c r="AU218" s="126" t="s">
        <v>147</v>
      </c>
      <c r="AY218" s="49" t="s">
        <v>140</v>
      </c>
      <c r="BE218" s="127">
        <f>IF(N218="základná",J218,0)</f>
        <v>0</v>
      </c>
      <c r="BF218" s="127">
        <f>IF(N218="znížená",J218,0)</f>
        <v>0</v>
      </c>
      <c r="BG218" s="127">
        <f>IF(N218="zákl. prenesená",J218,0)</f>
        <v>0</v>
      </c>
      <c r="BH218" s="127">
        <f>IF(N218="zníž. prenesená",J218,0)</f>
        <v>0</v>
      </c>
      <c r="BI218" s="127">
        <f>IF(N218="nulová",J218,0)</f>
        <v>0</v>
      </c>
      <c r="BJ218" s="49" t="s">
        <v>147</v>
      </c>
      <c r="BK218" s="127">
        <f>ROUND(I218*H218,2)</f>
        <v>0</v>
      </c>
      <c r="BL218" s="49" t="s">
        <v>210</v>
      </c>
      <c r="BM218" s="126" t="s">
        <v>570</v>
      </c>
    </row>
    <row r="219" spans="2:65" s="3" customFormat="1" ht="22.9" customHeight="1">
      <c r="B219" s="116"/>
      <c r="C219" s="141"/>
      <c r="D219" s="142" t="s">
        <v>74</v>
      </c>
      <c r="E219" s="144" t="s">
        <v>440</v>
      </c>
      <c r="F219" s="144" t="s">
        <v>441</v>
      </c>
      <c r="G219" s="141"/>
      <c r="H219" s="141"/>
      <c r="J219" s="166">
        <f>BK219</f>
        <v>0</v>
      </c>
      <c r="L219" s="116"/>
      <c r="M219" s="118"/>
      <c r="P219" s="119">
        <f>SUM(P220:P223)</f>
        <v>0</v>
      </c>
      <c r="R219" s="119">
        <f>SUM(R220:R223)</f>
        <v>2.016E-3</v>
      </c>
      <c r="T219" s="120">
        <f>SUM(T220:T223)</f>
        <v>0</v>
      </c>
      <c r="AR219" s="117" t="s">
        <v>147</v>
      </c>
      <c r="AT219" s="121" t="s">
        <v>74</v>
      </c>
      <c r="AU219" s="121" t="s">
        <v>83</v>
      </c>
      <c r="AY219" s="117" t="s">
        <v>140</v>
      </c>
      <c r="BK219" s="122">
        <f>SUM(BK220:BK223)</f>
        <v>0</v>
      </c>
    </row>
    <row r="220" spans="2:65" s="59" customFormat="1" ht="24.2" customHeight="1">
      <c r="B220" s="4"/>
      <c r="C220" s="145" t="s">
        <v>306</v>
      </c>
      <c r="D220" s="145" t="s">
        <v>142</v>
      </c>
      <c r="E220" s="146" t="s">
        <v>451</v>
      </c>
      <c r="F220" s="147" t="s">
        <v>452</v>
      </c>
      <c r="G220" s="148" t="s">
        <v>96</v>
      </c>
      <c r="H220" s="149">
        <v>7.2</v>
      </c>
      <c r="I220" s="5"/>
      <c r="J220" s="167">
        <f>ROUND(I220*H220,2)</f>
        <v>0</v>
      </c>
      <c r="K220" s="6"/>
      <c r="L220" s="4"/>
      <c r="M220" s="7" t="s">
        <v>1</v>
      </c>
      <c r="N220" s="123" t="s">
        <v>41</v>
      </c>
      <c r="P220" s="124">
        <f>O220*H220</f>
        <v>0</v>
      </c>
      <c r="Q220" s="124">
        <v>2.7999999999999998E-4</v>
      </c>
      <c r="R220" s="124">
        <f>Q220*H220</f>
        <v>2.016E-3</v>
      </c>
      <c r="S220" s="124">
        <v>0</v>
      </c>
      <c r="T220" s="125">
        <f>S220*H220</f>
        <v>0</v>
      </c>
      <c r="AR220" s="126" t="s">
        <v>210</v>
      </c>
      <c r="AT220" s="126" t="s">
        <v>142</v>
      </c>
      <c r="AU220" s="126" t="s">
        <v>147</v>
      </c>
      <c r="AY220" s="49" t="s">
        <v>140</v>
      </c>
      <c r="BE220" s="127">
        <f>IF(N220="základná",J220,0)</f>
        <v>0</v>
      </c>
      <c r="BF220" s="127">
        <f>IF(N220="znížená",J220,0)</f>
        <v>0</v>
      </c>
      <c r="BG220" s="127">
        <f>IF(N220="zákl. prenesená",J220,0)</f>
        <v>0</v>
      </c>
      <c r="BH220" s="127">
        <f>IF(N220="zníž. prenesená",J220,0)</f>
        <v>0</v>
      </c>
      <c r="BI220" s="127">
        <f>IF(N220="nulová",J220,0)</f>
        <v>0</v>
      </c>
      <c r="BJ220" s="49" t="s">
        <v>147</v>
      </c>
      <c r="BK220" s="127">
        <f>ROUND(I220*H220,2)</f>
        <v>0</v>
      </c>
      <c r="BL220" s="49" t="s">
        <v>210</v>
      </c>
      <c r="BM220" s="126" t="s">
        <v>571</v>
      </c>
    </row>
    <row r="221" spans="2:65" s="11" customFormat="1">
      <c r="B221" s="128"/>
      <c r="C221" s="150"/>
      <c r="D221" s="151" t="s">
        <v>166</v>
      </c>
      <c r="E221" s="152" t="s">
        <v>1</v>
      </c>
      <c r="F221" s="153" t="s">
        <v>582</v>
      </c>
      <c r="G221" s="150"/>
      <c r="H221" s="154">
        <v>7.2</v>
      </c>
      <c r="J221" s="150"/>
      <c r="L221" s="128"/>
      <c r="M221" s="130"/>
      <c r="T221" s="131"/>
      <c r="AT221" s="129" t="s">
        <v>166</v>
      </c>
      <c r="AU221" s="129" t="s">
        <v>147</v>
      </c>
      <c r="AV221" s="11" t="s">
        <v>147</v>
      </c>
      <c r="AW221" s="11" t="s">
        <v>31</v>
      </c>
      <c r="AX221" s="11" t="s">
        <v>75</v>
      </c>
      <c r="AY221" s="129" t="s">
        <v>140</v>
      </c>
    </row>
    <row r="222" spans="2:65" s="12" customFormat="1">
      <c r="B222" s="132"/>
      <c r="C222" s="155"/>
      <c r="D222" s="151" t="s">
        <v>166</v>
      </c>
      <c r="E222" s="156" t="s">
        <v>1</v>
      </c>
      <c r="F222" s="157" t="s">
        <v>168</v>
      </c>
      <c r="G222" s="155"/>
      <c r="H222" s="158">
        <v>7.2</v>
      </c>
      <c r="J222" s="155"/>
      <c r="L222" s="132"/>
      <c r="M222" s="134"/>
      <c r="T222" s="135"/>
      <c r="AT222" s="133" t="s">
        <v>166</v>
      </c>
      <c r="AU222" s="133" t="s">
        <v>147</v>
      </c>
      <c r="AV222" s="12" t="s">
        <v>146</v>
      </c>
      <c r="AW222" s="12" t="s">
        <v>31</v>
      </c>
      <c r="AX222" s="12" t="s">
        <v>83</v>
      </c>
      <c r="AY222" s="133" t="s">
        <v>140</v>
      </c>
    </row>
    <row r="223" spans="2:65" s="59" customFormat="1" ht="21.75" customHeight="1">
      <c r="B223" s="4"/>
      <c r="C223" s="145" t="s">
        <v>311</v>
      </c>
      <c r="D223" s="145" t="s">
        <v>142</v>
      </c>
      <c r="E223" s="146" t="s">
        <v>455</v>
      </c>
      <c r="F223" s="147" t="s">
        <v>456</v>
      </c>
      <c r="G223" s="148" t="s">
        <v>252</v>
      </c>
      <c r="H223" s="13"/>
      <c r="I223" s="5"/>
      <c r="J223" s="167">
        <f>ROUND(I223*H223,2)</f>
        <v>0</v>
      </c>
      <c r="K223" s="6"/>
      <c r="L223" s="4"/>
      <c r="M223" s="7" t="s">
        <v>1</v>
      </c>
      <c r="N223" s="123" t="s">
        <v>41</v>
      </c>
      <c r="P223" s="124">
        <f>O223*H223</f>
        <v>0</v>
      </c>
      <c r="Q223" s="124">
        <v>0</v>
      </c>
      <c r="R223" s="124">
        <f>Q223*H223</f>
        <v>0</v>
      </c>
      <c r="S223" s="124">
        <v>0</v>
      </c>
      <c r="T223" s="125">
        <f>S223*H223</f>
        <v>0</v>
      </c>
      <c r="AR223" s="126" t="s">
        <v>210</v>
      </c>
      <c r="AT223" s="126" t="s">
        <v>142</v>
      </c>
      <c r="AU223" s="126" t="s">
        <v>147</v>
      </c>
      <c r="AY223" s="49" t="s">
        <v>140</v>
      </c>
      <c r="BE223" s="127">
        <f>IF(N223="základná",J223,0)</f>
        <v>0</v>
      </c>
      <c r="BF223" s="127">
        <f>IF(N223="znížená",J223,0)</f>
        <v>0</v>
      </c>
      <c r="BG223" s="127">
        <f>IF(N223="zákl. prenesená",J223,0)</f>
        <v>0</v>
      </c>
      <c r="BH223" s="127">
        <f>IF(N223="zníž. prenesená",J223,0)</f>
        <v>0</v>
      </c>
      <c r="BI223" s="127">
        <f>IF(N223="nulová",J223,0)</f>
        <v>0</v>
      </c>
      <c r="BJ223" s="49" t="s">
        <v>147</v>
      </c>
      <c r="BK223" s="127">
        <f>ROUND(I223*H223,2)</f>
        <v>0</v>
      </c>
      <c r="BL223" s="49" t="s">
        <v>210</v>
      </c>
      <c r="BM223" s="126" t="s">
        <v>572</v>
      </c>
    </row>
    <row r="224" spans="2:65" s="3" customFormat="1" ht="22.9" customHeight="1">
      <c r="B224" s="116"/>
      <c r="C224" s="141"/>
      <c r="D224" s="142" t="s">
        <v>74</v>
      </c>
      <c r="E224" s="144" t="s">
        <v>458</v>
      </c>
      <c r="F224" s="144" t="s">
        <v>459</v>
      </c>
      <c r="G224" s="141"/>
      <c r="H224" s="141"/>
      <c r="J224" s="166">
        <f>BK224</f>
        <v>0</v>
      </c>
      <c r="L224" s="116"/>
      <c r="M224" s="118"/>
      <c r="P224" s="119">
        <f>SUM(P225:P228)</f>
        <v>0</v>
      </c>
      <c r="R224" s="119">
        <f>SUM(R225:R228)</f>
        <v>3.9168000000000004E-4</v>
      </c>
      <c r="T224" s="120">
        <f>SUM(T225:T228)</f>
        <v>0</v>
      </c>
      <c r="AR224" s="117" t="s">
        <v>147</v>
      </c>
      <c r="AT224" s="121" t="s">
        <v>74</v>
      </c>
      <c r="AU224" s="121" t="s">
        <v>83</v>
      </c>
      <c r="AY224" s="117" t="s">
        <v>140</v>
      </c>
      <c r="BK224" s="122">
        <f>SUM(BK225:BK228)</f>
        <v>0</v>
      </c>
    </row>
    <row r="225" spans="2:65" s="59" customFormat="1" ht="37.9" customHeight="1">
      <c r="B225" s="4"/>
      <c r="C225" s="145" t="s">
        <v>316</v>
      </c>
      <c r="D225" s="145" t="s">
        <v>142</v>
      </c>
      <c r="E225" s="146" t="s">
        <v>461</v>
      </c>
      <c r="F225" s="147" t="s">
        <v>462</v>
      </c>
      <c r="G225" s="148" t="s">
        <v>96</v>
      </c>
      <c r="H225" s="149">
        <v>19.584</v>
      </c>
      <c r="I225" s="5"/>
      <c r="J225" s="167">
        <f>ROUND(I225*H225,2)</f>
        <v>0</v>
      </c>
      <c r="K225" s="6"/>
      <c r="L225" s="4"/>
      <c r="M225" s="7" t="s">
        <v>1</v>
      </c>
      <c r="N225" s="123" t="s">
        <v>41</v>
      </c>
      <c r="P225" s="124">
        <f>O225*H225</f>
        <v>0</v>
      </c>
      <c r="Q225" s="124">
        <v>2.0000000000000002E-5</v>
      </c>
      <c r="R225" s="124">
        <f>Q225*H225</f>
        <v>3.9168000000000004E-4</v>
      </c>
      <c r="S225" s="124">
        <v>0</v>
      </c>
      <c r="T225" s="125">
        <f>S225*H225</f>
        <v>0</v>
      </c>
      <c r="AR225" s="126" t="s">
        <v>210</v>
      </c>
      <c r="AT225" s="126" t="s">
        <v>142</v>
      </c>
      <c r="AU225" s="126" t="s">
        <v>147</v>
      </c>
      <c r="AY225" s="49" t="s">
        <v>140</v>
      </c>
      <c r="BE225" s="127">
        <f>IF(N225="základná",J225,0)</f>
        <v>0</v>
      </c>
      <c r="BF225" s="127">
        <f>IF(N225="znížená",J225,0)</f>
        <v>0</v>
      </c>
      <c r="BG225" s="127">
        <f>IF(N225="zákl. prenesená",J225,0)</f>
        <v>0</v>
      </c>
      <c r="BH225" s="127">
        <f>IF(N225="zníž. prenesená",J225,0)</f>
        <v>0</v>
      </c>
      <c r="BI225" s="127">
        <f>IF(N225="nulová",J225,0)</f>
        <v>0</v>
      </c>
      <c r="BJ225" s="49" t="s">
        <v>147</v>
      </c>
      <c r="BK225" s="127">
        <f>ROUND(I225*H225,2)</f>
        <v>0</v>
      </c>
      <c r="BL225" s="49" t="s">
        <v>210</v>
      </c>
      <c r="BM225" s="126" t="s">
        <v>573</v>
      </c>
    </row>
    <row r="226" spans="2:65" s="11" customFormat="1">
      <c r="B226" s="128"/>
      <c r="C226" s="150"/>
      <c r="D226" s="151" t="s">
        <v>166</v>
      </c>
      <c r="E226" s="152" t="s">
        <v>1</v>
      </c>
      <c r="F226" s="153" t="s">
        <v>600</v>
      </c>
      <c r="G226" s="150"/>
      <c r="H226" s="154">
        <v>18</v>
      </c>
      <c r="J226" s="150"/>
      <c r="L226" s="128"/>
      <c r="M226" s="130"/>
      <c r="T226" s="131"/>
      <c r="AT226" s="129" t="s">
        <v>166</v>
      </c>
      <c r="AU226" s="129" t="s">
        <v>147</v>
      </c>
      <c r="AV226" s="11" t="s">
        <v>147</v>
      </c>
      <c r="AW226" s="11" t="s">
        <v>31</v>
      </c>
      <c r="AX226" s="11" t="s">
        <v>75</v>
      </c>
      <c r="AY226" s="129" t="s">
        <v>140</v>
      </c>
    </row>
    <row r="227" spans="2:65" s="11" customFormat="1">
      <c r="B227" s="128"/>
      <c r="C227" s="150"/>
      <c r="D227" s="151" t="s">
        <v>166</v>
      </c>
      <c r="E227" s="152" t="s">
        <v>1</v>
      </c>
      <c r="F227" s="153" t="s">
        <v>601</v>
      </c>
      <c r="G227" s="150"/>
      <c r="H227" s="154">
        <v>1.5840000000000001</v>
      </c>
      <c r="J227" s="150"/>
      <c r="L227" s="128"/>
      <c r="M227" s="130"/>
      <c r="T227" s="131"/>
      <c r="AT227" s="129" t="s">
        <v>166</v>
      </c>
      <c r="AU227" s="129" t="s">
        <v>147</v>
      </c>
      <c r="AV227" s="11" t="s">
        <v>147</v>
      </c>
      <c r="AW227" s="11" t="s">
        <v>31</v>
      </c>
      <c r="AX227" s="11" t="s">
        <v>75</v>
      </c>
      <c r="AY227" s="129" t="s">
        <v>140</v>
      </c>
    </row>
    <row r="228" spans="2:65" s="12" customFormat="1">
      <c r="B228" s="132"/>
      <c r="C228" s="155"/>
      <c r="D228" s="151" t="s">
        <v>166</v>
      </c>
      <c r="E228" s="156" t="s">
        <v>1</v>
      </c>
      <c r="F228" s="157" t="s">
        <v>168</v>
      </c>
      <c r="G228" s="155"/>
      <c r="H228" s="158">
        <v>19.584</v>
      </c>
      <c r="J228" s="155"/>
      <c r="L228" s="132"/>
      <c r="M228" s="134"/>
      <c r="T228" s="135"/>
      <c r="AT228" s="133" t="s">
        <v>166</v>
      </c>
      <c r="AU228" s="133" t="s">
        <v>147</v>
      </c>
      <c r="AV228" s="12" t="s">
        <v>146</v>
      </c>
      <c r="AW228" s="12" t="s">
        <v>31</v>
      </c>
      <c r="AX228" s="12" t="s">
        <v>83</v>
      </c>
      <c r="AY228" s="133" t="s">
        <v>140</v>
      </c>
    </row>
    <row r="229" spans="2:65" s="3" customFormat="1" ht="25.9" customHeight="1">
      <c r="B229" s="116"/>
      <c r="C229" s="141"/>
      <c r="D229" s="142" t="s">
        <v>74</v>
      </c>
      <c r="E229" s="143" t="s">
        <v>149</v>
      </c>
      <c r="F229" s="143" t="s">
        <v>475</v>
      </c>
      <c r="G229" s="141"/>
      <c r="H229" s="141"/>
      <c r="J229" s="165">
        <f>BK229</f>
        <v>0</v>
      </c>
      <c r="L229" s="116"/>
      <c r="M229" s="118"/>
      <c r="P229" s="119">
        <f>P230</f>
        <v>0</v>
      </c>
      <c r="R229" s="119">
        <f>R230</f>
        <v>0</v>
      </c>
      <c r="T229" s="120">
        <f>T230</f>
        <v>8.9449999999999998E-3</v>
      </c>
      <c r="AR229" s="117" t="s">
        <v>98</v>
      </c>
      <c r="AT229" s="121" t="s">
        <v>74</v>
      </c>
      <c r="AU229" s="121" t="s">
        <v>75</v>
      </c>
      <c r="AY229" s="117" t="s">
        <v>140</v>
      </c>
      <c r="BK229" s="122">
        <f>BK230</f>
        <v>0</v>
      </c>
    </row>
    <row r="230" spans="2:65" s="3" customFormat="1" ht="22.9" customHeight="1">
      <c r="B230" s="116"/>
      <c r="C230" s="141"/>
      <c r="D230" s="142" t="s">
        <v>74</v>
      </c>
      <c r="E230" s="144" t="s">
        <v>476</v>
      </c>
      <c r="F230" s="144" t="s">
        <v>477</v>
      </c>
      <c r="G230" s="141"/>
      <c r="H230" s="141"/>
      <c r="J230" s="166">
        <f>BK230</f>
        <v>0</v>
      </c>
      <c r="L230" s="116"/>
      <c r="M230" s="118"/>
      <c r="P230" s="119">
        <f>SUM(P231:P239)</f>
        <v>0</v>
      </c>
      <c r="R230" s="119">
        <f>SUM(R231:R239)</f>
        <v>0</v>
      </c>
      <c r="T230" s="120">
        <f>SUM(T231:T239)</f>
        <v>8.9449999999999998E-3</v>
      </c>
      <c r="AR230" s="117" t="s">
        <v>98</v>
      </c>
      <c r="AT230" s="121" t="s">
        <v>74</v>
      </c>
      <c r="AU230" s="121" t="s">
        <v>83</v>
      </c>
      <c r="AY230" s="117" t="s">
        <v>140</v>
      </c>
      <c r="BK230" s="122">
        <f>SUM(BK231:BK239)</f>
        <v>0</v>
      </c>
    </row>
    <row r="231" spans="2:65" s="59" customFormat="1" ht="24.2" customHeight="1">
      <c r="B231" s="4"/>
      <c r="C231" s="145" t="s">
        <v>321</v>
      </c>
      <c r="D231" s="145" t="s">
        <v>142</v>
      </c>
      <c r="E231" s="146" t="s">
        <v>479</v>
      </c>
      <c r="F231" s="147" t="s">
        <v>480</v>
      </c>
      <c r="G231" s="148" t="s">
        <v>259</v>
      </c>
      <c r="H231" s="149">
        <v>5.5</v>
      </c>
      <c r="I231" s="5"/>
      <c r="J231" s="167">
        <f>ROUND(I231*H231,2)</f>
        <v>0</v>
      </c>
      <c r="K231" s="6"/>
      <c r="L231" s="4"/>
      <c r="M231" s="7" t="s">
        <v>1</v>
      </c>
      <c r="N231" s="123" t="s">
        <v>41</v>
      </c>
      <c r="P231" s="124">
        <f>O231*H231</f>
        <v>0</v>
      </c>
      <c r="Q231" s="124">
        <v>0</v>
      </c>
      <c r="R231" s="124">
        <f>Q231*H231</f>
        <v>0</v>
      </c>
      <c r="S231" s="124">
        <v>6.3000000000000003E-4</v>
      </c>
      <c r="T231" s="125">
        <f>S231*H231</f>
        <v>3.4650000000000002E-3</v>
      </c>
      <c r="AR231" s="126" t="s">
        <v>442</v>
      </c>
      <c r="AT231" s="126" t="s">
        <v>142</v>
      </c>
      <c r="AU231" s="126" t="s">
        <v>147</v>
      </c>
      <c r="AY231" s="49" t="s">
        <v>140</v>
      </c>
      <c r="BE231" s="127">
        <f>IF(N231="základná",J231,0)</f>
        <v>0</v>
      </c>
      <c r="BF231" s="127">
        <f>IF(N231="znížená",J231,0)</f>
        <v>0</v>
      </c>
      <c r="BG231" s="127">
        <f>IF(N231="zákl. prenesená",J231,0)</f>
        <v>0</v>
      </c>
      <c r="BH231" s="127">
        <f>IF(N231="zníž. prenesená",J231,0)</f>
        <v>0</v>
      </c>
      <c r="BI231" s="127">
        <f>IF(N231="nulová",J231,0)</f>
        <v>0</v>
      </c>
      <c r="BJ231" s="49" t="s">
        <v>147</v>
      </c>
      <c r="BK231" s="127">
        <f>ROUND(I231*H231,2)</f>
        <v>0</v>
      </c>
      <c r="BL231" s="49" t="s">
        <v>442</v>
      </c>
      <c r="BM231" s="126" t="s">
        <v>576</v>
      </c>
    </row>
    <row r="232" spans="2:65" s="11" customFormat="1">
      <c r="B232" s="128"/>
      <c r="C232" s="150"/>
      <c r="D232" s="151" t="s">
        <v>166</v>
      </c>
      <c r="E232" s="152" t="s">
        <v>1</v>
      </c>
      <c r="F232" s="153" t="s">
        <v>602</v>
      </c>
      <c r="G232" s="150"/>
      <c r="H232" s="154">
        <v>5.5</v>
      </c>
      <c r="J232" s="150"/>
      <c r="L232" s="128"/>
      <c r="M232" s="130"/>
      <c r="T232" s="131"/>
      <c r="AT232" s="129" t="s">
        <v>166</v>
      </c>
      <c r="AU232" s="129" t="s">
        <v>147</v>
      </c>
      <c r="AV232" s="11" t="s">
        <v>147</v>
      </c>
      <c r="AW232" s="11" t="s">
        <v>31</v>
      </c>
      <c r="AX232" s="11" t="s">
        <v>75</v>
      </c>
      <c r="AY232" s="129" t="s">
        <v>140</v>
      </c>
    </row>
    <row r="233" spans="2:65" s="12" customFormat="1">
      <c r="B233" s="132"/>
      <c r="C233" s="155"/>
      <c r="D233" s="151" t="s">
        <v>166</v>
      </c>
      <c r="E233" s="156" t="s">
        <v>1</v>
      </c>
      <c r="F233" s="157" t="s">
        <v>168</v>
      </c>
      <c r="G233" s="155"/>
      <c r="H233" s="158">
        <v>5.5</v>
      </c>
      <c r="J233" s="155"/>
      <c r="L233" s="132"/>
      <c r="M233" s="134"/>
      <c r="T233" s="135"/>
      <c r="AT233" s="133" t="s">
        <v>166</v>
      </c>
      <c r="AU233" s="133" t="s">
        <v>147</v>
      </c>
      <c r="AV233" s="12" t="s">
        <v>146</v>
      </c>
      <c r="AW233" s="12" t="s">
        <v>31</v>
      </c>
      <c r="AX233" s="12" t="s">
        <v>83</v>
      </c>
      <c r="AY233" s="133" t="s">
        <v>140</v>
      </c>
    </row>
    <row r="234" spans="2:65" s="59" customFormat="1" ht="24.2" customHeight="1">
      <c r="B234" s="4"/>
      <c r="C234" s="145" t="s">
        <v>324</v>
      </c>
      <c r="D234" s="145" t="s">
        <v>142</v>
      </c>
      <c r="E234" s="146" t="s">
        <v>578</v>
      </c>
      <c r="F234" s="147" t="s">
        <v>579</v>
      </c>
      <c r="G234" s="148" t="s">
        <v>145</v>
      </c>
      <c r="H234" s="149">
        <v>5</v>
      </c>
      <c r="I234" s="5"/>
      <c r="J234" s="167">
        <f>ROUND(I234*H234,2)</f>
        <v>0</v>
      </c>
      <c r="K234" s="6"/>
      <c r="L234" s="4"/>
      <c r="M234" s="7" t="s">
        <v>1</v>
      </c>
      <c r="N234" s="123" t="s">
        <v>41</v>
      </c>
      <c r="P234" s="124">
        <f>O234*H234</f>
        <v>0</v>
      </c>
      <c r="Q234" s="124">
        <v>0</v>
      </c>
      <c r="R234" s="124">
        <f>Q234*H234</f>
        <v>0</v>
      </c>
      <c r="S234" s="124">
        <v>1E-3</v>
      </c>
      <c r="T234" s="125">
        <f>S234*H234</f>
        <v>5.0000000000000001E-3</v>
      </c>
      <c r="AR234" s="126" t="s">
        <v>442</v>
      </c>
      <c r="AT234" s="126" t="s">
        <v>142</v>
      </c>
      <c r="AU234" s="126" t="s">
        <v>147</v>
      </c>
      <c r="AY234" s="49" t="s">
        <v>140</v>
      </c>
      <c r="BE234" s="127">
        <f>IF(N234="základná",J234,0)</f>
        <v>0</v>
      </c>
      <c r="BF234" s="127">
        <f>IF(N234="znížená",J234,0)</f>
        <v>0</v>
      </c>
      <c r="BG234" s="127">
        <f>IF(N234="zákl. prenesená",J234,0)</f>
        <v>0</v>
      </c>
      <c r="BH234" s="127">
        <f>IF(N234="zníž. prenesená",J234,0)</f>
        <v>0</v>
      </c>
      <c r="BI234" s="127">
        <f>IF(N234="nulová",J234,0)</f>
        <v>0</v>
      </c>
      <c r="BJ234" s="49" t="s">
        <v>147</v>
      </c>
      <c r="BK234" s="127">
        <f>ROUND(I234*H234,2)</f>
        <v>0</v>
      </c>
      <c r="BL234" s="49" t="s">
        <v>442</v>
      </c>
      <c r="BM234" s="126" t="s">
        <v>580</v>
      </c>
    </row>
    <row r="235" spans="2:65" s="11" customFormat="1">
      <c r="B235" s="128"/>
      <c r="C235" s="150"/>
      <c r="D235" s="151" t="s">
        <v>166</v>
      </c>
      <c r="E235" s="152" t="s">
        <v>1</v>
      </c>
      <c r="F235" s="153" t="s">
        <v>162</v>
      </c>
      <c r="G235" s="150"/>
      <c r="H235" s="154">
        <v>5</v>
      </c>
      <c r="J235" s="150"/>
      <c r="L235" s="128"/>
      <c r="M235" s="130"/>
      <c r="T235" s="131"/>
      <c r="AT235" s="129" t="s">
        <v>166</v>
      </c>
      <c r="AU235" s="129" t="s">
        <v>147</v>
      </c>
      <c r="AV235" s="11" t="s">
        <v>147</v>
      </c>
      <c r="AW235" s="11" t="s">
        <v>31</v>
      </c>
      <c r="AX235" s="11" t="s">
        <v>75</v>
      </c>
      <c r="AY235" s="129" t="s">
        <v>140</v>
      </c>
    </row>
    <row r="236" spans="2:65" s="12" customFormat="1">
      <c r="B236" s="132"/>
      <c r="C236" s="155"/>
      <c r="D236" s="151" t="s">
        <v>166</v>
      </c>
      <c r="E236" s="156" t="s">
        <v>1</v>
      </c>
      <c r="F236" s="157" t="s">
        <v>168</v>
      </c>
      <c r="G236" s="155"/>
      <c r="H236" s="158">
        <v>5</v>
      </c>
      <c r="J236" s="155"/>
      <c r="L236" s="132"/>
      <c r="M236" s="134"/>
      <c r="T236" s="135"/>
      <c r="AT236" s="133" t="s">
        <v>166</v>
      </c>
      <c r="AU236" s="133" t="s">
        <v>147</v>
      </c>
      <c r="AV236" s="12" t="s">
        <v>146</v>
      </c>
      <c r="AW236" s="12" t="s">
        <v>31</v>
      </c>
      <c r="AX236" s="12" t="s">
        <v>83</v>
      </c>
      <c r="AY236" s="133" t="s">
        <v>140</v>
      </c>
    </row>
    <row r="237" spans="2:65" s="59" customFormat="1" ht="21.75" customHeight="1">
      <c r="B237" s="4"/>
      <c r="C237" s="145" t="s">
        <v>329</v>
      </c>
      <c r="D237" s="145" t="s">
        <v>142</v>
      </c>
      <c r="E237" s="146" t="s">
        <v>493</v>
      </c>
      <c r="F237" s="147" t="s">
        <v>494</v>
      </c>
      <c r="G237" s="148" t="s">
        <v>145</v>
      </c>
      <c r="H237" s="149">
        <v>3</v>
      </c>
      <c r="I237" s="5"/>
      <c r="J237" s="167">
        <f>ROUND(I237*H237,2)</f>
        <v>0</v>
      </c>
      <c r="K237" s="6"/>
      <c r="L237" s="4"/>
      <c r="M237" s="7" t="s">
        <v>1</v>
      </c>
      <c r="N237" s="123" t="s">
        <v>41</v>
      </c>
      <c r="P237" s="124">
        <f>O237*H237</f>
        <v>0</v>
      </c>
      <c r="Q237" s="124">
        <v>0</v>
      </c>
      <c r="R237" s="124">
        <f>Q237*H237</f>
        <v>0</v>
      </c>
      <c r="S237" s="124">
        <v>1.6000000000000001E-4</v>
      </c>
      <c r="T237" s="125">
        <f>S237*H237</f>
        <v>4.8000000000000007E-4</v>
      </c>
      <c r="AR237" s="126" t="s">
        <v>442</v>
      </c>
      <c r="AT237" s="126" t="s">
        <v>142</v>
      </c>
      <c r="AU237" s="126" t="s">
        <v>147</v>
      </c>
      <c r="AY237" s="49" t="s">
        <v>140</v>
      </c>
      <c r="BE237" s="127">
        <f>IF(N237="základná",J237,0)</f>
        <v>0</v>
      </c>
      <c r="BF237" s="127">
        <f>IF(N237="znížená",J237,0)</f>
        <v>0</v>
      </c>
      <c r="BG237" s="127">
        <f>IF(N237="zákl. prenesená",J237,0)</f>
        <v>0</v>
      </c>
      <c r="BH237" s="127">
        <f>IF(N237="zníž. prenesená",J237,0)</f>
        <v>0</v>
      </c>
      <c r="BI237" s="127">
        <f>IF(N237="nulová",J237,0)</f>
        <v>0</v>
      </c>
      <c r="BJ237" s="49" t="s">
        <v>147</v>
      </c>
      <c r="BK237" s="127">
        <f>ROUND(I237*H237,2)</f>
        <v>0</v>
      </c>
      <c r="BL237" s="49" t="s">
        <v>442</v>
      </c>
      <c r="BM237" s="126" t="s">
        <v>581</v>
      </c>
    </row>
    <row r="238" spans="2:65" s="11" customFormat="1">
      <c r="B238" s="128"/>
      <c r="C238" s="150"/>
      <c r="D238" s="151" t="s">
        <v>166</v>
      </c>
      <c r="E238" s="152" t="s">
        <v>1</v>
      </c>
      <c r="F238" s="153" t="s">
        <v>98</v>
      </c>
      <c r="G238" s="150"/>
      <c r="H238" s="154">
        <v>3</v>
      </c>
      <c r="J238" s="150"/>
      <c r="L238" s="128"/>
      <c r="M238" s="130"/>
      <c r="T238" s="131"/>
      <c r="AT238" s="129" t="s">
        <v>166</v>
      </c>
      <c r="AU238" s="129" t="s">
        <v>147</v>
      </c>
      <c r="AV238" s="11" t="s">
        <v>147</v>
      </c>
      <c r="AW238" s="11" t="s">
        <v>31</v>
      </c>
      <c r="AX238" s="11" t="s">
        <v>75</v>
      </c>
      <c r="AY238" s="129" t="s">
        <v>140</v>
      </c>
    </row>
    <row r="239" spans="2:65" s="12" customFormat="1">
      <c r="B239" s="132"/>
      <c r="C239" s="155"/>
      <c r="D239" s="151" t="s">
        <v>166</v>
      </c>
      <c r="E239" s="156" t="s">
        <v>1</v>
      </c>
      <c r="F239" s="157" t="s">
        <v>168</v>
      </c>
      <c r="G239" s="155"/>
      <c r="H239" s="158">
        <v>3</v>
      </c>
      <c r="J239" s="155"/>
      <c r="L239" s="132"/>
      <c r="M239" s="138"/>
      <c r="N239" s="139"/>
      <c r="O239" s="139"/>
      <c r="P239" s="139"/>
      <c r="Q239" s="139"/>
      <c r="R239" s="139"/>
      <c r="S239" s="139"/>
      <c r="T239" s="140"/>
      <c r="AT239" s="133" t="s">
        <v>166</v>
      </c>
      <c r="AU239" s="133" t="s">
        <v>147</v>
      </c>
      <c r="AV239" s="12" t="s">
        <v>146</v>
      </c>
      <c r="AW239" s="12" t="s">
        <v>31</v>
      </c>
      <c r="AX239" s="12" t="s">
        <v>83</v>
      </c>
      <c r="AY239" s="133" t="s">
        <v>140</v>
      </c>
    </row>
    <row r="240" spans="2:65" s="59" customFormat="1" ht="6.95" customHeight="1">
      <c r="B240" s="92"/>
      <c r="C240" s="93"/>
      <c r="D240" s="93"/>
      <c r="E240" s="93"/>
      <c r="F240" s="93"/>
      <c r="G240" s="93"/>
      <c r="H240" s="93"/>
      <c r="I240" s="93"/>
      <c r="J240" s="45"/>
      <c r="K240" s="93"/>
      <c r="L240" s="4"/>
    </row>
  </sheetData>
  <sheetProtection algorithmName="SHA-512" hashValue="zzT5KI1Gw2iLBc7cWTnVnFOj+LXsKhT9I5UDcWDXMetbFApqU56PpLeES4eHA4jLOk4F71M3F/jtz/QUVuF7jg==" saltValue="GjfPU3naA02ZpeL5fxhQnA==" spinCount="100000" sheet="1" objects="1" scenarios="1"/>
  <autoFilter ref="C126:K239" xr:uid="{00000000-0009-0000-0000-00000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22"/>
  <sheetViews>
    <sheetView showGridLines="0" workbookViewId="0">
      <selection activeCell="V82" sqref="V82"/>
    </sheetView>
  </sheetViews>
  <sheetFormatPr defaultRowHeight="11.25"/>
  <cols>
    <col min="1" max="1" width="8.33203125" style="46" customWidth="1"/>
    <col min="2" max="2" width="1.1640625" style="46" customWidth="1"/>
    <col min="3" max="3" width="4.1640625" style="46" customWidth="1"/>
    <col min="4" max="4" width="4.33203125" style="46" customWidth="1"/>
    <col min="5" max="5" width="17.1640625" style="46" customWidth="1"/>
    <col min="6" max="6" width="50.83203125" style="46" customWidth="1"/>
    <col min="7" max="7" width="7.5" style="46" customWidth="1"/>
    <col min="8" max="8" width="14" style="46" customWidth="1"/>
    <col min="9" max="9" width="15.83203125" style="46" customWidth="1"/>
    <col min="10" max="10" width="22.33203125" style="46" customWidth="1"/>
    <col min="11" max="11" width="22.33203125" style="46" hidden="1" customWidth="1"/>
    <col min="12" max="12" width="9.33203125" style="46" customWidth="1"/>
    <col min="13" max="13" width="10.83203125" style="46" hidden="1" customWidth="1"/>
    <col min="14" max="14" width="9.33203125" style="46" hidden="1"/>
    <col min="15" max="20" width="14.1640625" style="46" hidden="1" customWidth="1"/>
    <col min="21" max="21" width="16.33203125" style="46" hidden="1" customWidth="1"/>
    <col min="22" max="22" width="12.33203125" style="46" customWidth="1"/>
    <col min="23" max="23" width="16.33203125" style="46" customWidth="1"/>
    <col min="24" max="24" width="12.33203125" style="46" customWidth="1"/>
    <col min="25" max="25" width="15" style="46" customWidth="1"/>
    <col min="26" max="26" width="11" style="46" customWidth="1"/>
    <col min="27" max="27" width="15" style="46" customWidth="1"/>
    <col min="28" max="28" width="16.33203125" style="46" customWidth="1"/>
    <col min="29" max="29" width="11" style="46" customWidth="1"/>
    <col min="30" max="30" width="15" style="46" customWidth="1"/>
    <col min="31" max="31" width="16.33203125" style="46" customWidth="1"/>
    <col min="32" max="43" width="9.33203125" style="46"/>
    <col min="44" max="65" width="9.33203125" style="46" hidden="1"/>
    <col min="66" max="16384" width="9.33203125" style="46"/>
  </cols>
  <sheetData>
    <row r="2" spans="2:56" ht="36.950000000000003" customHeight="1">
      <c r="L2" s="47" t="s">
        <v>5</v>
      </c>
      <c r="M2" s="48"/>
      <c r="N2" s="48"/>
      <c r="O2" s="48"/>
      <c r="P2" s="48"/>
      <c r="Q2" s="48"/>
      <c r="R2" s="48"/>
      <c r="S2" s="48"/>
      <c r="T2" s="48"/>
      <c r="U2" s="48"/>
      <c r="V2" s="48"/>
      <c r="AT2" s="49" t="s">
        <v>93</v>
      </c>
      <c r="AZ2" s="50" t="s">
        <v>603</v>
      </c>
      <c r="BA2" s="50" t="s">
        <v>95</v>
      </c>
      <c r="BB2" s="50" t="s">
        <v>96</v>
      </c>
      <c r="BC2" s="50" t="s">
        <v>604</v>
      </c>
      <c r="BD2" s="50" t="s">
        <v>98</v>
      </c>
    </row>
    <row r="3" spans="2:56" ht="6.95" hidden="1" customHeight="1">
      <c r="B3" s="51"/>
      <c r="C3" s="52"/>
      <c r="D3" s="52"/>
      <c r="E3" s="52"/>
      <c r="F3" s="52"/>
      <c r="G3" s="52"/>
      <c r="H3" s="52"/>
      <c r="I3" s="52"/>
      <c r="J3" s="52"/>
      <c r="K3" s="52"/>
      <c r="L3" s="53"/>
      <c r="AT3" s="49" t="s">
        <v>75</v>
      </c>
    </row>
    <row r="4" spans="2:56" ht="24.95" hidden="1" customHeight="1">
      <c r="B4" s="53"/>
      <c r="D4" s="54" t="s">
        <v>102</v>
      </c>
      <c r="L4" s="53"/>
      <c r="M4" s="55" t="s">
        <v>9</v>
      </c>
      <c r="AT4" s="49" t="s">
        <v>3</v>
      </c>
    </row>
    <row r="5" spans="2:56" ht="6.95" hidden="1" customHeight="1">
      <c r="B5" s="53"/>
      <c r="L5" s="53"/>
    </row>
    <row r="6" spans="2:56" ht="12" hidden="1" customHeight="1">
      <c r="B6" s="53"/>
      <c r="D6" s="56" t="s">
        <v>15</v>
      </c>
      <c r="L6" s="53"/>
    </row>
    <row r="7" spans="2:56" ht="26.25" hidden="1" customHeight="1">
      <c r="B7" s="53"/>
      <c r="E7" s="57" t="str">
        <f>'Rekapitulácia stavby'!K6</f>
        <v>VÝMENA STREŠNEJ KRYTINY - Polesie Kostoľany nad Hornádom, Košická 2</v>
      </c>
      <c r="F7" s="58"/>
      <c r="G7" s="58"/>
      <c r="H7" s="58"/>
      <c r="L7" s="53"/>
    </row>
    <row r="8" spans="2:56" s="59" customFormat="1" ht="12" hidden="1" customHeight="1">
      <c r="B8" s="4"/>
      <c r="D8" s="56" t="s">
        <v>106</v>
      </c>
      <c r="L8" s="4"/>
    </row>
    <row r="9" spans="2:56" s="59" customFormat="1" ht="16.5" hidden="1" customHeight="1">
      <c r="B9" s="4"/>
      <c r="E9" s="60" t="s">
        <v>605</v>
      </c>
      <c r="F9" s="61"/>
      <c r="G9" s="61"/>
      <c r="H9" s="61"/>
      <c r="L9" s="4"/>
    </row>
    <row r="10" spans="2:56" s="59" customFormat="1" hidden="1">
      <c r="B10" s="4"/>
      <c r="L10" s="4"/>
    </row>
    <row r="11" spans="2:56" s="59" customFormat="1" ht="12" hidden="1" customHeight="1">
      <c r="B11" s="4"/>
      <c r="D11" s="56" t="s">
        <v>17</v>
      </c>
      <c r="F11" s="62" t="s">
        <v>1</v>
      </c>
      <c r="I11" s="56" t="s">
        <v>18</v>
      </c>
      <c r="J11" s="62" t="s">
        <v>1</v>
      </c>
      <c r="L11" s="4"/>
    </row>
    <row r="12" spans="2:56" s="59" customFormat="1" ht="12" hidden="1" customHeight="1">
      <c r="B12" s="4"/>
      <c r="D12" s="56" t="s">
        <v>19</v>
      </c>
      <c r="F12" s="62" t="s">
        <v>20</v>
      </c>
      <c r="I12" s="56" t="s">
        <v>21</v>
      </c>
      <c r="J12" s="63" t="str">
        <f>'Rekapitulácia stavby'!AN8</f>
        <v>5. 5. 2026</v>
      </c>
      <c r="L12" s="4"/>
    </row>
    <row r="13" spans="2:56" s="59" customFormat="1" ht="10.9" hidden="1" customHeight="1">
      <c r="B13" s="4"/>
      <c r="L13" s="4"/>
    </row>
    <row r="14" spans="2:56" s="59" customFormat="1" ht="12" hidden="1" customHeight="1">
      <c r="B14" s="4"/>
      <c r="D14" s="56" t="s">
        <v>23</v>
      </c>
      <c r="I14" s="56" t="s">
        <v>24</v>
      </c>
      <c r="J14" s="62" t="s">
        <v>1</v>
      </c>
      <c r="L14" s="4"/>
    </row>
    <row r="15" spans="2:56" s="59" customFormat="1" ht="18" hidden="1" customHeight="1">
      <c r="B15" s="4"/>
      <c r="E15" s="62" t="s">
        <v>25</v>
      </c>
      <c r="I15" s="56" t="s">
        <v>26</v>
      </c>
      <c r="J15" s="62" t="s">
        <v>1</v>
      </c>
      <c r="L15" s="4"/>
    </row>
    <row r="16" spans="2:56" s="59" customFormat="1" ht="6.95" hidden="1" customHeight="1">
      <c r="B16" s="4"/>
      <c r="L16" s="4"/>
    </row>
    <row r="17" spans="2:12" s="59" customFormat="1" ht="12" hidden="1" customHeight="1">
      <c r="B17" s="4"/>
      <c r="D17" s="56" t="s">
        <v>27</v>
      </c>
      <c r="I17" s="56" t="s">
        <v>24</v>
      </c>
      <c r="J17" s="1" t="str">
        <f>'Rekapitulácia stavby'!AN13</f>
        <v>Vyplň údaj</v>
      </c>
      <c r="L17" s="4"/>
    </row>
    <row r="18" spans="2:12" s="59" customFormat="1" ht="18" hidden="1" customHeight="1">
      <c r="B18" s="4"/>
      <c r="E18" s="15" t="str">
        <f>'Rekapitulácia stavby'!E14</f>
        <v>Vyplň údaj</v>
      </c>
      <c r="F18" s="64"/>
      <c r="G18" s="64"/>
      <c r="H18" s="64"/>
      <c r="I18" s="56" t="s">
        <v>26</v>
      </c>
      <c r="J18" s="1" t="str">
        <f>'Rekapitulácia stavby'!AN14</f>
        <v>Vyplň údaj</v>
      </c>
      <c r="L18" s="4"/>
    </row>
    <row r="19" spans="2:12" s="59" customFormat="1" ht="6.95" hidden="1" customHeight="1">
      <c r="B19" s="4"/>
      <c r="L19" s="4"/>
    </row>
    <row r="20" spans="2:12" s="59" customFormat="1" ht="12" hidden="1" customHeight="1">
      <c r="B20" s="4"/>
      <c r="D20" s="56" t="s">
        <v>29</v>
      </c>
      <c r="I20" s="56" t="s">
        <v>24</v>
      </c>
      <c r="J20" s="62" t="s">
        <v>1</v>
      </c>
      <c r="L20" s="4"/>
    </row>
    <row r="21" spans="2:12" s="59" customFormat="1" ht="18" hidden="1" customHeight="1">
      <c r="B21" s="4"/>
      <c r="E21" s="62" t="s">
        <v>30</v>
      </c>
      <c r="I21" s="56" t="s">
        <v>26</v>
      </c>
      <c r="J21" s="62" t="s">
        <v>1</v>
      </c>
      <c r="L21" s="4"/>
    </row>
    <row r="22" spans="2:12" s="59" customFormat="1" ht="6.95" hidden="1" customHeight="1">
      <c r="B22" s="4"/>
      <c r="L22" s="4"/>
    </row>
    <row r="23" spans="2:12" s="59" customFormat="1" ht="12" hidden="1" customHeight="1">
      <c r="B23" s="4"/>
      <c r="D23" s="56" t="s">
        <v>32</v>
      </c>
      <c r="I23" s="56" t="s">
        <v>24</v>
      </c>
      <c r="J23" s="62" t="s">
        <v>1</v>
      </c>
      <c r="L23" s="4"/>
    </row>
    <row r="24" spans="2:12" s="59" customFormat="1" ht="18" hidden="1" customHeight="1">
      <c r="B24" s="4"/>
      <c r="E24" s="62" t="s">
        <v>33</v>
      </c>
      <c r="I24" s="56" t="s">
        <v>26</v>
      </c>
      <c r="J24" s="62" t="s">
        <v>1</v>
      </c>
      <c r="L24" s="4"/>
    </row>
    <row r="25" spans="2:12" s="59" customFormat="1" ht="6.95" hidden="1" customHeight="1">
      <c r="B25" s="4"/>
      <c r="L25" s="4"/>
    </row>
    <row r="26" spans="2:12" s="59" customFormat="1" ht="12" hidden="1" customHeight="1">
      <c r="B26" s="4"/>
      <c r="D26" s="56" t="s">
        <v>34</v>
      </c>
      <c r="L26" s="4"/>
    </row>
    <row r="27" spans="2:12" s="66" customFormat="1" ht="16.5" hidden="1" customHeight="1">
      <c r="B27" s="65"/>
      <c r="E27" s="67" t="s">
        <v>1</v>
      </c>
      <c r="F27" s="67"/>
      <c r="G27" s="67"/>
      <c r="H27" s="67"/>
      <c r="L27" s="65"/>
    </row>
    <row r="28" spans="2:12" s="59" customFormat="1" ht="6.95" hidden="1" customHeight="1">
      <c r="B28" s="4"/>
      <c r="L28" s="4"/>
    </row>
    <row r="29" spans="2:12" s="59" customFormat="1" ht="6.95" hidden="1" customHeight="1">
      <c r="B29" s="4"/>
      <c r="D29" s="68"/>
      <c r="E29" s="68"/>
      <c r="F29" s="68"/>
      <c r="G29" s="68"/>
      <c r="H29" s="68"/>
      <c r="I29" s="68"/>
      <c r="J29" s="68"/>
      <c r="K29" s="68"/>
      <c r="L29" s="4"/>
    </row>
    <row r="30" spans="2:12" s="59" customFormat="1" ht="25.35" hidden="1" customHeight="1">
      <c r="B30" s="4"/>
      <c r="D30" s="69" t="s">
        <v>35</v>
      </c>
      <c r="J30" s="70">
        <f>ROUND(J125, 2)</f>
        <v>0</v>
      </c>
      <c r="L30" s="4"/>
    </row>
    <row r="31" spans="2:12" s="59" customFormat="1" ht="6.95" hidden="1" customHeight="1">
      <c r="B31" s="4"/>
      <c r="D31" s="68"/>
      <c r="E31" s="68"/>
      <c r="F31" s="68"/>
      <c r="G31" s="68"/>
      <c r="H31" s="68"/>
      <c r="I31" s="68"/>
      <c r="J31" s="68"/>
      <c r="K31" s="68"/>
      <c r="L31" s="4"/>
    </row>
    <row r="32" spans="2:12" s="59" customFormat="1" ht="14.45" hidden="1" customHeight="1">
      <c r="B32" s="4"/>
      <c r="F32" s="71" t="s">
        <v>37</v>
      </c>
      <c r="I32" s="71" t="s">
        <v>36</v>
      </c>
      <c r="J32" s="71" t="s">
        <v>38</v>
      </c>
      <c r="L32" s="4"/>
    </row>
    <row r="33" spans="2:12" s="59" customFormat="1" ht="14.45" hidden="1" customHeight="1">
      <c r="B33" s="4"/>
      <c r="D33" s="72" t="s">
        <v>39</v>
      </c>
      <c r="E33" s="73" t="s">
        <v>40</v>
      </c>
      <c r="F33" s="74">
        <f>ROUND((SUM(BE125:BE221)),  2)</f>
        <v>0</v>
      </c>
      <c r="G33" s="75"/>
      <c r="H33" s="75"/>
      <c r="I33" s="76">
        <v>0.23</v>
      </c>
      <c r="J33" s="74">
        <f>ROUND(((SUM(BE125:BE221))*I33),  2)</f>
        <v>0</v>
      </c>
      <c r="L33" s="4"/>
    </row>
    <row r="34" spans="2:12" s="59" customFormat="1" ht="14.45" hidden="1" customHeight="1">
      <c r="B34" s="4"/>
      <c r="E34" s="73" t="s">
        <v>41</v>
      </c>
      <c r="F34" s="77">
        <f>ROUND((SUM(BF125:BF221)),  2)</f>
        <v>0</v>
      </c>
      <c r="I34" s="78">
        <v>0.23</v>
      </c>
      <c r="J34" s="77">
        <f>ROUND(((SUM(BF125:BF221))*I34),  2)</f>
        <v>0</v>
      </c>
      <c r="L34" s="4"/>
    </row>
    <row r="35" spans="2:12" s="59" customFormat="1" ht="14.45" hidden="1" customHeight="1">
      <c r="B35" s="4"/>
      <c r="E35" s="56" t="s">
        <v>42</v>
      </c>
      <c r="F35" s="77">
        <f>ROUND((SUM(BG125:BG221)),  2)</f>
        <v>0</v>
      </c>
      <c r="I35" s="78">
        <v>0.23</v>
      </c>
      <c r="J35" s="77">
        <f>0</f>
        <v>0</v>
      </c>
      <c r="L35" s="4"/>
    </row>
    <row r="36" spans="2:12" s="59" customFormat="1" ht="14.45" hidden="1" customHeight="1">
      <c r="B36" s="4"/>
      <c r="E36" s="56" t="s">
        <v>43</v>
      </c>
      <c r="F36" s="77">
        <f>ROUND((SUM(BH125:BH221)),  2)</f>
        <v>0</v>
      </c>
      <c r="I36" s="78">
        <v>0.23</v>
      </c>
      <c r="J36" s="77">
        <f>0</f>
        <v>0</v>
      </c>
      <c r="L36" s="4"/>
    </row>
    <row r="37" spans="2:12" s="59" customFormat="1" ht="14.45" hidden="1" customHeight="1">
      <c r="B37" s="4"/>
      <c r="E37" s="73" t="s">
        <v>44</v>
      </c>
      <c r="F37" s="74">
        <f>ROUND((SUM(BI125:BI221)),  2)</f>
        <v>0</v>
      </c>
      <c r="G37" s="75"/>
      <c r="H37" s="75"/>
      <c r="I37" s="76">
        <v>0</v>
      </c>
      <c r="J37" s="74">
        <f>0</f>
        <v>0</v>
      </c>
      <c r="L37" s="4"/>
    </row>
    <row r="38" spans="2:12" s="59" customFormat="1" ht="6.95" hidden="1" customHeight="1">
      <c r="B38" s="4"/>
      <c r="L38" s="4"/>
    </row>
    <row r="39" spans="2:12" s="59" customFormat="1" ht="25.35" hidden="1" customHeight="1">
      <c r="B39" s="4"/>
      <c r="C39" s="79"/>
      <c r="D39" s="80" t="s">
        <v>45</v>
      </c>
      <c r="E39" s="81"/>
      <c r="F39" s="81"/>
      <c r="G39" s="82" t="s">
        <v>46</v>
      </c>
      <c r="H39" s="83" t="s">
        <v>47</v>
      </c>
      <c r="I39" s="81"/>
      <c r="J39" s="84">
        <f>SUM(J30:J37)</f>
        <v>0</v>
      </c>
      <c r="K39" s="85"/>
      <c r="L39" s="4"/>
    </row>
    <row r="40" spans="2:12" s="59" customFormat="1" ht="14.45" hidden="1" customHeight="1">
      <c r="B40" s="4"/>
      <c r="L40" s="4"/>
    </row>
    <row r="41" spans="2:12" ht="14.45" hidden="1" customHeight="1">
      <c r="B41" s="53"/>
      <c r="L41" s="53"/>
    </row>
    <row r="42" spans="2:12" ht="14.45" hidden="1" customHeight="1">
      <c r="B42" s="53"/>
      <c r="L42" s="53"/>
    </row>
    <row r="43" spans="2:12" ht="14.45" hidden="1" customHeight="1">
      <c r="B43" s="53"/>
      <c r="L43" s="53"/>
    </row>
    <row r="44" spans="2:12" ht="14.45" hidden="1" customHeight="1">
      <c r="B44" s="53"/>
      <c r="L44" s="53"/>
    </row>
    <row r="45" spans="2:12" ht="14.45" hidden="1" customHeight="1">
      <c r="B45" s="53"/>
      <c r="L45" s="53"/>
    </row>
    <row r="46" spans="2:12" ht="14.45" hidden="1" customHeight="1">
      <c r="B46" s="53"/>
      <c r="L46" s="53"/>
    </row>
    <row r="47" spans="2:12" ht="14.45" hidden="1" customHeight="1">
      <c r="B47" s="53"/>
      <c r="L47" s="53"/>
    </row>
    <row r="48" spans="2:12" ht="14.45" hidden="1" customHeight="1">
      <c r="B48" s="53"/>
      <c r="L48" s="53"/>
    </row>
    <row r="49" spans="2:12" ht="14.45" hidden="1" customHeight="1">
      <c r="B49" s="53"/>
      <c r="L49" s="53"/>
    </row>
    <row r="50" spans="2:12" s="59" customFormat="1" ht="14.45" hidden="1" customHeight="1">
      <c r="B50" s="4"/>
      <c r="D50" s="86" t="s">
        <v>48</v>
      </c>
      <c r="E50" s="87"/>
      <c r="F50" s="87"/>
      <c r="G50" s="86" t="s">
        <v>49</v>
      </c>
      <c r="H50" s="87"/>
      <c r="I50" s="87"/>
      <c r="J50" s="87"/>
      <c r="K50" s="87"/>
      <c r="L50" s="4"/>
    </row>
    <row r="51" spans="2:12" hidden="1">
      <c r="B51" s="53"/>
      <c r="L51" s="53"/>
    </row>
    <row r="52" spans="2:12" hidden="1">
      <c r="B52" s="53"/>
      <c r="L52" s="53"/>
    </row>
    <row r="53" spans="2:12" hidden="1">
      <c r="B53" s="53"/>
      <c r="L53" s="53"/>
    </row>
    <row r="54" spans="2:12" hidden="1">
      <c r="B54" s="53"/>
      <c r="L54" s="53"/>
    </row>
    <row r="55" spans="2:12" hidden="1">
      <c r="B55" s="53"/>
      <c r="L55" s="53"/>
    </row>
    <row r="56" spans="2:12" hidden="1">
      <c r="B56" s="53"/>
      <c r="L56" s="53"/>
    </row>
    <row r="57" spans="2:12" hidden="1">
      <c r="B57" s="53"/>
      <c r="L57" s="53"/>
    </row>
    <row r="58" spans="2:12" hidden="1">
      <c r="B58" s="53"/>
      <c r="L58" s="53"/>
    </row>
    <row r="59" spans="2:12" hidden="1">
      <c r="B59" s="53"/>
      <c r="L59" s="53"/>
    </row>
    <row r="60" spans="2:12" hidden="1">
      <c r="B60" s="53"/>
      <c r="L60" s="53"/>
    </row>
    <row r="61" spans="2:12" s="59" customFormat="1" ht="12.75" hidden="1">
      <c r="B61" s="4"/>
      <c r="D61" s="88" t="s">
        <v>50</v>
      </c>
      <c r="E61" s="89"/>
      <c r="F61" s="90" t="s">
        <v>51</v>
      </c>
      <c r="G61" s="88" t="s">
        <v>50</v>
      </c>
      <c r="H61" s="89"/>
      <c r="I61" s="89"/>
      <c r="J61" s="91" t="s">
        <v>51</v>
      </c>
      <c r="K61" s="89"/>
      <c r="L61" s="4"/>
    </row>
    <row r="62" spans="2:12" hidden="1">
      <c r="B62" s="53"/>
      <c r="L62" s="53"/>
    </row>
    <row r="63" spans="2:12" hidden="1">
      <c r="B63" s="53"/>
      <c r="L63" s="53"/>
    </row>
    <row r="64" spans="2:12" hidden="1">
      <c r="B64" s="53"/>
      <c r="L64" s="53"/>
    </row>
    <row r="65" spans="2:12" s="59" customFormat="1" ht="12.75" hidden="1">
      <c r="B65" s="4"/>
      <c r="D65" s="86" t="s">
        <v>52</v>
      </c>
      <c r="E65" s="87"/>
      <c r="F65" s="87"/>
      <c r="G65" s="86" t="s">
        <v>53</v>
      </c>
      <c r="H65" s="87"/>
      <c r="I65" s="87"/>
      <c r="J65" s="87"/>
      <c r="K65" s="87"/>
      <c r="L65" s="4"/>
    </row>
    <row r="66" spans="2:12" hidden="1">
      <c r="B66" s="53"/>
      <c r="L66" s="53"/>
    </row>
    <row r="67" spans="2:12" hidden="1">
      <c r="B67" s="53"/>
      <c r="L67" s="53"/>
    </row>
    <row r="68" spans="2:12" hidden="1">
      <c r="B68" s="53"/>
      <c r="L68" s="53"/>
    </row>
    <row r="69" spans="2:12" hidden="1">
      <c r="B69" s="53"/>
      <c r="L69" s="53"/>
    </row>
    <row r="70" spans="2:12" hidden="1">
      <c r="B70" s="53"/>
      <c r="L70" s="53"/>
    </row>
    <row r="71" spans="2:12" hidden="1">
      <c r="B71" s="53"/>
      <c r="L71" s="53"/>
    </row>
    <row r="72" spans="2:12" hidden="1">
      <c r="B72" s="53"/>
      <c r="L72" s="53"/>
    </row>
    <row r="73" spans="2:12" hidden="1">
      <c r="B73" s="53"/>
      <c r="L73" s="53"/>
    </row>
    <row r="74" spans="2:12" hidden="1">
      <c r="B74" s="53"/>
      <c r="L74" s="53"/>
    </row>
    <row r="75" spans="2:12" hidden="1">
      <c r="B75" s="53"/>
      <c r="L75" s="53"/>
    </row>
    <row r="76" spans="2:12" s="59" customFormat="1" ht="12.75" hidden="1">
      <c r="B76" s="4"/>
      <c r="D76" s="88" t="s">
        <v>50</v>
      </c>
      <c r="E76" s="89"/>
      <c r="F76" s="90" t="s">
        <v>51</v>
      </c>
      <c r="G76" s="88" t="s">
        <v>50</v>
      </c>
      <c r="H76" s="89"/>
      <c r="I76" s="89"/>
      <c r="J76" s="91" t="s">
        <v>51</v>
      </c>
      <c r="K76" s="89"/>
      <c r="L76" s="4"/>
    </row>
    <row r="77" spans="2:12" s="59" customFormat="1" ht="14.45" hidden="1" customHeight="1">
      <c r="B77" s="92"/>
      <c r="C77" s="93"/>
      <c r="D77" s="93"/>
      <c r="E77" s="93"/>
      <c r="F77" s="93"/>
      <c r="G77" s="93"/>
      <c r="H77" s="93"/>
      <c r="I77" s="93"/>
      <c r="J77" s="93"/>
      <c r="K77" s="93"/>
      <c r="L77" s="4"/>
    </row>
    <row r="78" spans="2:12" hidden="1"/>
    <row r="79" spans="2:12" hidden="1"/>
    <row r="80" spans="2:12" hidden="1"/>
    <row r="81" spans="2:47" s="59" customFormat="1" ht="6.95" customHeight="1">
      <c r="B81" s="94"/>
      <c r="C81" s="95"/>
      <c r="D81" s="95"/>
      <c r="E81" s="95"/>
      <c r="F81" s="95"/>
      <c r="G81" s="95"/>
      <c r="H81" s="95"/>
      <c r="I81" s="95"/>
      <c r="J81" s="95"/>
      <c r="K81" s="95"/>
      <c r="L81" s="4"/>
    </row>
    <row r="82" spans="2:47" s="59" customFormat="1" ht="24.95" customHeight="1">
      <c r="B82" s="4"/>
      <c r="C82" s="54" t="s">
        <v>108</v>
      </c>
      <c r="L82" s="4"/>
    </row>
    <row r="83" spans="2:47" s="59" customFormat="1" ht="6.95" customHeight="1">
      <c r="B83" s="4"/>
      <c r="L83" s="4"/>
    </row>
    <row r="84" spans="2:47" s="59" customFormat="1" ht="12" customHeight="1">
      <c r="B84" s="4"/>
      <c r="C84" s="56" t="s">
        <v>15</v>
      </c>
      <c r="L84" s="4"/>
    </row>
    <row r="85" spans="2:47" s="59" customFormat="1" ht="26.25" customHeight="1">
      <c r="B85" s="4"/>
      <c r="E85" s="57" t="str">
        <f>E7</f>
        <v>VÝMENA STREŠNEJ KRYTINY - Polesie Kostoľany nad Hornádom, Košická 2</v>
      </c>
      <c r="F85" s="58"/>
      <c r="G85" s="58"/>
      <c r="H85" s="58"/>
      <c r="L85" s="4"/>
    </row>
    <row r="86" spans="2:47" s="59" customFormat="1" ht="12" customHeight="1">
      <c r="B86" s="4"/>
      <c r="C86" s="56" t="s">
        <v>106</v>
      </c>
      <c r="L86" s="4"/>
    </row>
    <row r="87" spans="2:47" s="59" customFormat="1" ht="16.5" customHeight="1">
      <c r="B87" s="4"/>
      <c r="E87" s="169" t="str">
        <f>E9</f>
        <v>SO 04 - SCHODISKO</v>
      </c>
      <c r="F87" s="170"/>
      <c r="G87" s="170"/>
      <c r="H87" s="170"/>
      <c r="L87" s="4"/>
    </row>
    <row r="88" spans="2:47" s="59" customFormat="1" ht="6.95" customHeight="1">
      <c r="B88" s="4"/>
      <c r="L88" s="4"/>
    </row>
    <row r="89" spans="2:47" s="59" customFormat="1" ht="12" customHeight="1">
      <c r="B89" s="4"/>
      <c r="C89" s="56" t="s">
        <v>19</v>
      </c>
      <c r="F89" s="62" t="str">
        <f>F12</f>
        <v>Kostoľany nad Hornádom</v>
      </c>
      <c r="I89" s="56" t="s">
        <v>21</v>
      </c>
      <c r="J89" s="63" t="str">
        <f>IF(J12="","",J12)</f>
        <v>5. 5. 2026</v>
      </c>
      <c r="L89" s="4"/>
    </row>
    <row r="90" spans="2:47" s="59" customFormat="1" ht="6.95" customHeight="1">
      <c r="B90" s="4"/>
      <c r="L90" s="4"/>
    </row>
    <row r="91" spans="2:47" s="59" customFormat="1" ht="25.7" customHeight="1">
      <c r="B91" s="4"/>
      <c r="C91" s="56" t="s">
        <v>23</v>
      </c>
      <c r="F91" s="62" t="str">
        <f>E15</f>
        <v>Mestské lesy Košice, a.s.</v>
      </c>
      <c r="I91" s="56" t="s">
        <v>29</v>
      </c>
      <c r="J91" s="96" t="str">
        <f>E21</f>
        <v>Ing. arch. Ondrej Mižák</v>
      </c>
      <c r="L91" s="4"/>
    </row>
    <row r="92" spans="2:47" s="59" customFormat="1" ht="15.2" customHeight="1">
      <c r="B92" s="4"/>
      <c r="C92" s="56" t="s">
        <v>27</v>
      </c>
      <c r="F92" s="62" t="str">
        <f>IF(E18="","",E18)</f>
        <v>Vyplň údaj</v>
      </c>
      <c r="I92" s="56" t="s">
        <v>32</v>
      </c>
      <c r="J92" s="96" t="str">
        <f>E24</f>
        <v>Ing. Daniel Janok</v>
      </c>
      <c r="L92" s="4"/>
    </row>
    <row r="93" spans="2:47" s="59" customFormat="1" ht="10.35" customHeight="1">
      <c r="B93" s="4"/>
      <c r="L93" s="4"/>
    </row>
    <row r="94" spans="2:47" s="59" customFormat="1" ht="29.25" customHeight="1">
      <c r="B94" s="4"/>
      <c r="C94" s="97" t="s">
        <v>109</v>
      </c>
      <c r="D94" s="79"/>
      <c r="E94" s="79"/>
      <c r="F94" s="79"/>
      <c r="G94" s="79"/>
      <c r="H94" s="79"/>
      <c r="I94" s="79"/>
      <c r="J94" s="98" t="s">
        <v>110</v>
      </c>
      <c r="K94" s="79"/>
      <c r="L94" s="4"/>
    </row>
    <row r="95" spans="2:47" s="59" customFormat="1" ht="10.35" customHeight="1">
      <c r="B95" s="4"/>
      <c r="L95" s="4"/>
    </row>
    <row r="96" spans="2:47" s="59" customFormat="1" ht="22.9" customHeight="1">
      <c r="B96" s="4"/>
      <c r="C96" s="171" t="s">
        <v>111</v>
      </c>
      <c r="D96" s="29"/>
      <c r="E96" s="29"/>
      <c r="F96" s="29"/>
      <c r="G96" s="29"/>
      <c r="H96" s="29"/>
      <c r="I96" s="29"/>
      <c r="J96" s="172">
        <f>J125</f>
        <v>0</v>
      </c>
      <c r="L96" s="4"/>
      <c r="AU96" s="49" t="s">
        <v>112</v>
      </c>
    </row>
    <row r="97" spans="2:12" s="100" customFormat="1" ht="24.95" customHeight="1">
      <c r="B97" s="99"/>
      <c r="C97" s="173"/>
      <c r="D97" s="174" t="s">
        <v>113</v>
      </c>
      <c r="E97" s="175"/>
      <c r="F97" s="175"/>
      <c r="G97" s="175"/>
      <c r="H97" s="175"/>
      <c r="I97" s="175"/>
      <c r="J97" s="176">
        <f>J126</f>
        <v>0</v>
      </c>
      <c r="L97" s="99"/>
    </row>
    <row r="98" spans="2:12" s="102" customFormat="1" ht="19.899999999999999" customHeight="1">
      <c r="B98" s="101"/>
      <c r="C98" s="177"/>
      <c r="D98" s="178" t="s">
        <v>116</v>
      </c>
      <c r="E98" s="179"/>
      <c r="F98" s="179"/>
      <c r="G98" s="179"/>
      <c r="H98" s="179"/>
      <c r="I98" s="179"/>
      <c r="J98" s="180">
        <f>J127</f>
        <v>0</v>
      </c>
      <c r="L98" s="101"/>
    </row>
    <row r="99" spans="2:12" s="102" customFormat="1" ht="19.899999999999999" customHeight="1">
      <c r="B99" s="101"/>
      <c r="C99" s="177"/>
      <c r="D99" s="178" t="s">
        <v>117</v>
      </c>
      <c r="E99" s="179"/>
      <c r="F99" s="179"/>
      <c r="G99" s="179"/>
      <c r="H99" s="179"/>
      <c r="I99" s="179"/>
      <c r="J99" s="180">
        <f>J138</f>
        <v>0</v>
      </c>
      <c r="L99" s="101"/>
    </row>
    <row r="100" spans="2:12" s="100" customFormat="1" ht="24.95" customHeight="1">
      <c r="B100" s="99"/>
      <c r="C100" s="173"/>
      <c r="D100" s="174" t="s">
        <v>118</v>
      </c>
      <c r="E100" s="175"/>
      <c r="F100" s="175"/>
      <c r="G100" s="175"/>
      <c r="H100" s="175"/>
      <c r="I100" s="175"/>
      <c r="J100" s="176">
        <f>J140</f>
        <v>0</v>
      </c>
      <c r="L100" s="99"/>
    </row>
    <row r="101" spans="2:12" s="102" customFormat="1" ht="19.899999999999999" customHeight="1">
      <c r="B101" s="101"/>
      <c r="C101" s="177"/>
      <c r="D101" s="178" t="s">
        <v>119</v>
      </c>
      <c r="E101" s="179"/>
      <c r="F101" s="179"/>
      <c r="G101" s="179"/>
      <c r="H101" s="179"/>
      <c r="I101" s="179"/>
      <c r="J101" s="180">
        <f>J141</f>
        <v>0</v>
      </c>
      <c r="L101" s="101"/>
    </row>
    <row r="102" spans="2:12" s="102" customFormat="1" ht="19.899999999999999" customHeight="1">
      <c r="B102" s="101"/>
      <c r="C102" s="177"/>
      <c r="D102" s="178" t="s">
        <v>120</v>
      </c>
      <c r="E102" s="179"/>
      <c r="F102" s="179"/>
      <c r="G102" s="179"/>
      <c r="H102" s="179"/>
      <c r="I102" s="179"/>
      <c r="J102" s="180">
        <f>J144</f>
        <v>0</v>
      </c>
      <c r="L102" s="101"/>
    </row>
    <row r="103" spans="2:12" s="102" customFormat="1" ht="19.899999999999999" customHeight="1">
      <c r="B103" s="101"/>
      <c r="C103" s="177"/>
      <c r="D103" s="178" t="s">
        <v>121</v>
      </c>
      <c r="E103" s="179"/>
      <c r="F103" s="179"/>
      <c r="G103" s="179"/>
      <c r="H103" s="179"/>
      <c r="I103" s="179"/>
      <c r="J103" s="180">
        <f>J164</f>
        <v>0</v>
      </c>
      <c r="L103" s="101"/>
    </row>
    <row r="104" spans="2:12" s="102" customFormat="1" ht="19.899999999999999" customHeight="1">
      <c r="B104" s="101"/>
      <c r="C104" s="177"/>
      <c r="D104" s="178" t="s">
        <v>122</v>
      </c>
      <c r="E104" s="179"/>
      <c r="F104" s="179"/>
      <c r="G104" s="179"/>
      <c r="H104" s="179"/>
      <c r="I104" s="179"/>
      <c r="J104" s="180">
        <f>J208</f>
        <v>0</v>
      </c>
      <c r="L104" s="101"/>
    </row>
    <row r="105" spans="2:12" s="102" customFormat="1" ht="19.899999999999999" customHeight="1">
      <c r="B105" s="101"/>
      <c r="C105" s="177"/>
      <c r="D105" s="178" t="s">
        <v>123</v>
      </c>
      <c r="E105" s="179"/>
      <c r="F105" s="179"/>
      <c r="G105" s="179"/>
      <c r="H105" s="179"/>
      <c r="I105" s="179"/>
      <c r="J105" s="180">
        <f>J213</f>
        <v>0</v>
      </c>
      <c r="L105" s="101"/>
    </row>
    <row r="106" spans="2:12" s="59" customFormat="1" ht="21.75" customHeight="1">
      <c r="B106" s="4"/>
      <c r="L106" s="4"/>
    </row>
    <row r="107" spans="2:12" s="59" customFormat="1" ht="6.95" customHeight="1">
      <c r="B107" s="92"/>
      <c r="C107" s="93"/>
      <c r="D107" s="93"/>
      <c r="E107" s="93"/>
      <c r="F107" s="93"/>
      <c r="G107" s="93"/>
      <c r="H107" s="93"/>
      <c r="I107" s="93"/>
      <c r="J107" s="93"/>
      <c r="K107" s="93"/>
      <c r="L107" s="4"/>
    </row>
    <row r="111" spans="2:12" s="59" customFormat="1" ht="6.95" customHeight="1">
      <c r="B111" s="94"/>
      <c r="C111" s="95"/>
      <c r="D111" s="95"/>
      <c r="E111" s="95"/>
      <c r="F111" s="95"/>
      <c r="G111" s="95"/>
      <c r="H111" s="95"/>
      <c r="I111" s="95"/>
      <c r="J111" s="95"/>
      <c r="K111" s="95"/>
      <c r="L111" s="4"/>
    </row>
    <row r="112" spans="2:12" s="59" customFormat="1" ht="24.95" customHeight="1">
      <c r="B112" s="4"/>
      <c r="C112" s="54" t="s">
        <v>126</v>
      </c>
      <c r="L112" s="4"/>
    </row>
    <row r="113" spans="2:65" s="59" customFormat="1" ht="6.95" customHeight="1">
      <c r="B113" s="4"/>
      <c r="L113" s="4"/>
    </row>
    <row r="114" spans="2:65" s="59" customFormat="1" ht="12" customHeight="1">
      <c r="B114" s="4"/>
      <c r="C114" s="56" t="s">
        <v>15</v>
      </c>
      <c r="L114" s="4"/>
    </row>
    <row r="115" spans="2:65" s="59" customFormat="1" ht="26.25" customHeight="1">
      <c r="B115" s="4"/>
      <c r="E115" s="57" t="str">
        <f>E7</f>
        <v>VÝMENA STREŠNEJ KRYTINY - Polesie Kostoľany nad Hornádom, Košická 2</v>
      </c>
      <c r="F115" s="58"/>
      <c r="G115" s="58"/>
      <c r="H115" s="58"/>
      <c r="L115" s="4"/>
    </row>
    <row r="116" spans="2:65" s="59" customFormat="1" ht="12" customHeight="1">
      <c r="B116" s="4"/>
      <c r="C116" s="56" t="s">
        <v>106</v>
      </c>
      <c r="L116" s="4"/>
    </row>
    <row r="117" spans="2:65" s="59" customFormat="1" ht="16.5" customHeight="1">
      <c r="B117" s="4"/>
      <c r="E117" s="169" t="str">
        <f>E9</f>
        <v>SO 04 - SCHODISKO</v>
      </c>
      <c r="F117" s="170"/>
      <c r="G117" s="170"/>
      <c r="H117" s="170"/>
      <c r="L117" s="4"/>
    </row>
    <row r="118" spans="2:65" s="59" customFormat="1" ht="6.95" customHeight="1">
      <c r="B118" s="4"/>
      <c r="L118" s="4"/>
    </row>
    <row r="119" spans="2:65" s="59" customFormat="1" ht="12" customHeight="1">
      <c r="B119" s="4"/>
      <c r="C119" s="56" t="s">
        <v>19</v>
      </c>
      <c r="F119" s="62" t="str">
        <f>F12</f>
        <v>Kostoľany nad Hornádom</v>
      </c>
      <c r="I119" s="56" t="s">
        <v>21</v>
      </c>
      <c r="J119" s="63" t="str">
        <f>IF(J12="","",J12)</f>
        <v>5. 5. 2026</v>
      </c>
      <c r="L119" s="4"/>
    </row>
    <row r="120" spans="2:65" s="59" customFormat="1" ht="6.95" customHeight="1">
      <c r="B120" s="4"/>
      <c r="L120" s="4"/>
    </row>
    <row r="121" spans="2:65" s="59" customFormat="1" ht="25.7" customHeight="1">
      <c r="B121" s="4"/>
      <c r="C121" s="56" t="s">
        <v>23</v>
      </c>
      <c r="F121" s="62" t="str">
        <f>E15</f>
        <v>Mestské lesy Košice, a.s.</v>
      </c>
      <c r="I121" s="56" t="s">
        <v>29</v>
      </c>
      <c r="J121" s="96" t="str">
        <f>E21</f>
        <v>Ing. arch. Ondrej Mižák</v>
      </c>
      <c r="L121" s="4"/>
    </row>
    <row r="122" spans="2:65" s="59" customFormat="1" ht="15.2" customHeight="1">
      <c r="B122" s="4"/>
      <c r="C122" s="56" t="s">
        <v>27</v>
      </c>
      <c r="F122" s="62" t="str">
        <f>IF(E18="","",E18)</f>
        <v>Vyplň údaj</v>
      </c>
      <c r="I122" s="56" t="s">
        <v>32</v>
      </c>
      <c r="J122" s="96" t="str">
        <f>E24</f>
        <v>Ing. Daniel Janok</v>
      </c>
      <c r="L122" s="4"/>
    </row>
    <row r="123" spans="2:65" s="59" customFormat="1" ht="10.35" customHeight="1">
      <c r="B123" s="4"/>
      <c r="L123" s="4"/>
    </row>
    <row r="124" spans="2:65" s="111" customFormat="1" ht="29.25" customHeight="1">
      <c r="B124" s="103"/>
      <c r="C124" s="104" t="s">
        <v>127</v>
      </c>
      <c r="D124" s="105" t="s">
        <v>60</v>
      </c>
      <c r="E124" s="105" t="s">
        <v>56</v>
      </c>
      <c r="F124" s="105" t="s">
        <v>57</v>
      </c>
      <c r="G124" s="105" t="s">
        <v>128</v>
      </c>
      <c r="H124" s="105" t="s">
        <v>129</v>
      </c>
      <c r="I124" s="105" t="s">
        <v>130</v>
      </c>
      <c r="J124" s="106" t="s">
        <v>110</v>
      </c>
      <c r="K124" s="107" t="s">
        <v>131</v>
      </c>
      <c r="L124" s="103"/>
      <c r="M124" s="108" t="s">
        <v>1</v>
      </c>
      <c r="N124" s="109" t="s">
        <v>39</v>
      </c>
      <c r="O124" s="109" t="s">
        <v>132</v>
      </c>
      <c r="P124" s="109" t="s">
        <v>133</v>
      </c>
      <c r="Q124" s="109" t="s">
        <v>134</v>
      </c>
      <c r="R124" s="109" t="s">
        <v>135</v>
      </c>
      <c r="S124" s="109" t="s">
        <v>136</v>
      </c>
      <c r="T124" s="110" t="s">
        <v>137</v>
      </c>
    </row>
    <row r="125" spans="2:65" s="59" customFormat="1" ht="22.9" customHeight="1">
      <c r="B125" s="4"/>
      <c r="C125" s="181" t="s">
        <v>111</v>
      </c>
      <c r="D125" s="29"/>
      <c r="E125" s="29"/>
      <c r="F125" s="29"/>
      <c r="G125" s="29"/>
      <c r="H125" s="29"/>
      <c r="I125" s="29"/>
      <c r="J125" s="164">
        <f>BK125</f>
        <v>0</v>
      </c>
      <c r="L125" s="4"/>
      <c r="M125" s="112"/>
      <c r="N125" s="68"/>
      <c r="O125" s="68"/>
      <c r="P125" s="113">
        <f>P126+P140</f>
        <v>0</v>
      </c>
      <c r="Q125" s="68"/>
      <c r="R125" s="113">
        <f>R126+R140</f>
        <v>0.23124556099999999</v>
      </c>
      <c r="S125" s="68"/>
      <c r="T125" s="114">
        <f>T126+T140</f>
        <v>6.4926399999999995E-2</v>
      </c>
      <c r="AT125" s="49" t="s">
        <v>74</v>
      </c>
      <c r="AU125" s="49" t="s">
        <v>112</v>
      </c>
      <c r="BK125" s="115">
        <f>BK126+BK140</f>
        <v>0</v>
      </c>
    </row>
    <row r="126" spans="2:65" s="3" customFormat="1" ht="25.9" customHeight="1">
      <c r="B126" s="116"/>
      <c r="C126" s="141"/>
      <c r="D126" s="142" t="s">
        <v>74</v>
      </c>
      <c r="E126" s="143" t="s">
        <v>138</v>
      </c>
      <c r="F126" s="143" t="s">
        <v>139</v>
      </c>
      <c r="G126" s="141"/>
      <c r="H126" s="141"/>
      <c r="I126" s="141"/>
      <c r="J126" s="165">
        <f>BK126</f>
        <v>0</v>
      </c>
      <c r="L126" s="116"/>
      <c r="M126" s="118"/>
      <c r="P126" s="119">
        <f>P127+P138</f>
        <v>0</v>
      </c>
      <c r="R126" s="119">
        <f>R127+R138</f>
        <v>5.5619999999999996E-2</v>
      </c>
      <c r="T126" s="120">
        <f>T127+T138</f>
        <v>0</v>
      </c>
      <c r="AR126" s="117" t="s">
        <v>83</v>
      </c>
      <c r="AT126" s="121" t="s">
        <v>74</v>
      </c>
      <c r="AU126" s="121" t="s">
        <v>75</v>
      </c>
      <c r="AY126" s="117" t="s">
        <v>140</v>
      </c>
      <c r="BK126" s="122">
        <f>BK127+BK138</f>
        <v>0</v>
      </c>
    </row>
    <row r="127" spans="2:65" s="3" customFormat="1" ht="22.9" customHeight="1">
      <c r="B127" s="116"/>
      <c r="C127" s="141"/>
      <c r="D127" s="142" t="s">
        <v>74</v>
      </c>
      <c r="E127" s="144" t="s">
        <v>179</v>
      </c>
      <c r="F127" s="144" t="s">
        <v>180</v>
      </c>
      <c r="G127" s="141"/>
      <c r="H127" s="141"/>
      <c r="I127" s="141"/>
      <c r="J127" s="166">
        <f>BK127</f>
        <v>0</v>
      </c>
      <c r="L127" s="116"/>
      <c r="M127" s="118"/>
      <c r="P127" s="119">
        <f>SUM(P128:P137)</f>
        <v>0</v>
      </c>
      <c r="R127" s="119">
        <f>SUM(R128:R137)</f>
        <v>5.5619999999999996E-2</v>
      </c>
      <c r="T127" s="120">
        <f>SUM(T128:T137)</f>
        <v>0</v>
      </c>
      <c r="AR127" s="117" t="s">
        <v>83</v>
      </c>
      <c r="AT127" s="121" t="s">
        <v>74</v>
      </c>
      <c r="AU127" s="121" t="s">
        <v>83</v>
      </c>
      <c r="AY127" s="117" t="s">
        <v>140</v>
      </c>
      <c r="BK127" s="122">
        <f>SUM(BK128:BK137)</f>
        <v>0</v>
      </c>
    </row>
    <row r="128" spans="2:65" s="59" customFormat="1" ht="24.2" customHeight="1">
      <c r="B128" s="4"/>
      <c r="C128" s="145" t="s">
        <v>83</v>
      </c>
      <c r="D128" s="145" t="s">
        <v>142</v>
      </c>
      <c r="E128" s="146" t="s">
        <v>507</v>
      </c>
      <c r="F128" s="147" t="s">
        <v>508</v>
      </c>
      <c r="G128" s="148" t="s">
        <v>96</v>
      </c>
      <c r="H128" s="149">
        <v>9</v>
      </c>
      <c r="I128" s="5"/>
      <c r="J128" s="167">
        <f>ROUND(I128*H128,2)</f>
        <v>0</v>
      </c>
      <c r="K128" s="6"/>
      <c r="L128" s="4"/>
      <c r="M128" s="7" t="s">
        <v>1</v>
      </c>
      <c r="N128" s="123" t="s">
        <v>41</v>
      </c>
      <c r="P128" s="124">
        <f>O128*H128</f>
        <v>0</v>
      </c>
      <c r="Q128" s="124">
        <v>6.1799999999999997E-3</v>
      </c>
      <c r="R128" s="124">
        <f>Q128*H128</f>
        <v>5.5619999999999996E-2</v>
      </c>
      <c r="S128" s="124">
        <v>0</v>
      </c>
      <c r="T128" s="125">
        <f>S128*H128</f>
        <v>0</v>
      </c>
      <c r="AR128" s="126" t="s">
        <v>146</v>
      </c>
      <c r="AT128" s="126" t="s">
        <v>142</v>
      </c>
      <c r="AU128" s="126" t="s">
        <v>147</v>
      </c>
      <c r="AY128" s="49" t="s">
        <v>140</v>
      </c>
      <c r="BE128" s="127">
        <f>IF(N128="základná",J128,0)</f>
        <v>0</v>
      </c>
      <c r="BF128" s="127">
        <f>IF(N128="znížená",J128,0)</f>
        <v>0</v>
      </c>
      <c r="BG128" s="127">
        <f>IF(N128="zákl. prenesená",J128,0)</f>
        <v>0</v>
      </c>
      <c r="BH128" s="127">
        <f>IF(N128="zníž. prenesená",J128,0)</f>
        <v>0</v>
      </c>
      <c r="BI128" s="127">
        <f>IF(N128="nulová",J128,0)</f>
        <v>0</v>
      </c>
      <c r="BJ128" s="49" t="s">
        <v>147</v>
      </c>
      <c r="BK128" s="127">
        <f>ROUND(I128*H128,2)</f>
        <v>0</v>
      </c>
      <c r="BL128" s="49" t="s">
        <v>146</v>
      </c>
      <c r="BM128" s="126" t="s">
        <v>509</v>
      </c>
    </row>
    <row r="129" spans="2:65" s="11" customFormat="1">
      <c r="B129" s="128"/>
      <c r="C129" s="150"/>
      <c r="D129" s="151" t="s">
        <v>166</v>
      </c>
      <c r="E129" s="152" t="s">
        <v>1</v>
      </c>
      <c r="F129" s="153" t="s">
        <v>606</v>
      </c>
      <c r="G129" s="150"/>
      <c r="H129" s="154">
        <v>9</v>
      </c>
      <c r="J129" s="150"/>
      <c r="L129" s="128"/>
      <c r="M129" s="130"/>
      <c r="T129" s="131"/>
      <c r="AT129" s="129" t="s">
        <v>166</v>
      </c>
      <c r="AU129" s="129" t="s">
        <v>147</v>
      </c>
      <c r="AV129" s="11" t="s">
        <v>147</v>
      </c>
      <c r="AW129" s="11" t="s">
        <v>31</v>
      </c>
      <c r="AX129" s="11" t="s">
        <v>75</v>
      </c>
      <c r="AY129" s="129" t="s">
        <v>140</v>
      </c>
    </row>
    <row r="130" spans="2:65" s="12" customFormat="1">
      <c r="B130" s="132"/>
      <c r="C130" s="155"/>
      <c r="D130" s="151" t="s">
        <v>166</v>
      </c>
      <c r="E130" s="156" t="s">
        <v>1</v>
      </c>
      <c r="F130" s="157" t="s">
        <v>168</v>
      </c>
      <c r="G130" s="155"/>
      <c r="H130" s="158">
        <v>9</v>
      </c>
      <c r="J130" s="155"/>
      <c r="L130" s="132"/>
      <c r="M130" s="134"/>
      <c r="T130" s="135"/>
      <c r="AT130" s="133" t="s">
        <v>166</v>
      </c>
      <c r="AU130" s="133" t="s">
        <v>147</v>
      </c>
      <c r="AV130" s="12" t="s">
        <v>146</v>
      </c>
      <c r="AW130" s="12" t="s">
        <v>31</v>
      </c>
      <c r="AX130" s="12" t="s">
        <v>83</v>
      </c>
      <c r="AY130" s="133" t="s">
        <v>140</v>
      </c>
    </row>
    <row r="131" spans="2:65" s="59" customFormat="1" ht="24.2" customHeight="1">
      <c r="B131" s="4"/>
      <c r="C131" s="145" t="s">
        <v>147</v>
      </c>
      <c r="D131" s="145" t="s">
        <v>142</v>
      </c>
      <c r="E131" s="146" t="s">
        <v>193</v>
      </c>
      <c r="F131" s="147" t="s">
        <v>194</v>
      </c>
      <c r="G131" s="148" t="s">
        <v>195</v>
      </c>
      <c r="H131" s="149">
        <v>6.5000000000000002E-2</v>
      </c>
      <c r="I131" s="5"/>
      <c r="J131" s="167">
        <f>ROUND(I131*H131,2)</f>
        <v>0</v>
      </c>
      <c r="K131" s="6"/>
      <c r="L131" s="4"/>
      <c r="M131" s="7" t="s">
        <v>1</v>
      </c>
      <c r="N131" s="123" t="s">
        <v>41</v>
      </c>
      <c r="P131" s="124">
        <f>O131*H131</f>
        <v>0</v>
      </c>
      <c r="Q131" s="124">
        <v>0</v>
      </c>
      <c r="R131" s="124">
        <f>Q131*H131</f>
        <v>0</v>
      </c>
      <c r="S131" s="124">
        <v>0</v>
      </c>
      <c r="T131" s="125">
        <f>S131*H131</f>
        <v>0</v>
      </c>
      <c r="AR131" s="126" t="s">
        <v>146</v>
      </c>
      <c r="AT131" s="126" t="s">
        <v>142</v>
      </c>
      <c r="AU131" s="126" t="s">
        <v>147</v>
      </c>
      <c r="AY131" s="49" t="s">
        <v>140</v>
      </c>
      <c r="BE131" s="127">
        <f>IF(N131="základná",J131,0)</f>
        <v>0</v>
      </c>
      <c r="BF131" s="127">
        <f>IF(N131="znížená",J131,0)</f>
        <v>0</v>
      </c>
      <c r="BG131" s="127">
        <f>IF(N131="zákl. prenesená",J131,0)</f>
        <v>0</v>
      </c>
      <c r="BH131" s="127">
        <f>IF(N131="zníž. prenesená",J131,0)</f>
        <v>0</v>
      </c>
      <c r="BI131" s="127">
        <f>IF(N131="nulová",J131,0)</f>
        <v>0</v>
      </c>
      <c r="BJ131" s="49" t="s">
        <v>147</v>
      </c>
      <c r="BK131" s="127">
        <f>ROUND(I131*H131,2)</f>
        <v>0</v>
      </c>
      <c r="BL131" s="49" t="s">
        <v>146</v>
      </c>
      <c r="BM131" s="126" t="s">
        <v>511</v>
      </c>
    </row>
    <row r="132" spans="2:65" s="59" customFormat="1" ht="21.75" customHeight="1">
      <c r="B132" s="4"/>
      <c r="C132" s="145" t="s">
        <v>98</v>
      </c>
      <c r="D132" s="145" t="s">
        <v>142</v>
      </c>
      <c r="E132" s="146" t="s">
        <v>198</v>
      </c>
      <c r="F132" s="147" t="s">
        <v>199</v>
      </c>
      <c r="G132" s="148" t="s">
        <v>195</v>
      </c>
      <c r="H132" s="149">
        <v>6.5000000000000002E-2</v>
      </c>
      <c r="I132" s="5"/>
      <c r="J132" s="167">
        <f>ROUND(I132*H132,2)</f>
        <v>0</v>
      </c>
      <c r="K132" s="6"/>
      <c r="L132" s="4"/>
      <c r="M132" s="7" t="s">
        <v>1</v>
      </c>
      <c r="N132" s="123" t="s">
        <v>41</v>
      </c>
      <c r="P132" s="124">
        <f>O132*H132</f>
        <v>0</v>
      </c>
      <c r="Q132" s="124">
        <v>0</v>
      </c>
      <c r="R132" s="124">
        <f>Q132*H132</f>
        <v>0</v>
      </c>
      <c r="S132" s="124">
        <v>0</v>
      </c>
      <c r="T132" s="125">
        <f>S132*H132</f>
        <v>0</v>
      </c>
      <c r="AR132" s="126" t="s">
        <v>146</v>
      </c>
      <c r="AT132" s="126" t="s">
        <v>142</v>
      </c>
      <c r="AU132" s="126" t="s">
        <v>147</v>
      </c>
      <c r="AY132" s="49" t="s">
        <v>140</v>
      </c>
      <c r="BE132" s="127">
        <f>IF(N132="základná",J132,0)</f>
        <v>0</v>
      </c>
      <c r="BF132" s="127">
        <f>IF(N132="znížená",J132,0)</f>
        <v>0</v>
      </c>
      <c r="BG132" s="127">
        <f>IF(N132="zákl. prenesená",J132,0)</f>
        <v>0</v>
      </c>
      <c r="BH132" s="127">
        <f>IF(N132="zníž. prenesená",J132,0)</f>
        <v>0</v>
      </c>
      <c r="BI132" s="127">
        <f>IF(N132="nulová",J132,0)</f>
        <v>0</v>
      </c>
      <c r="BJ132" s="49" t="s">
        <v>147</v>
      </c>
      <c r="BK132" s="127">
        <f>ROUND(I132*H132,2)</f>
        <v>0</v>
      </c>
      <c r="BL132" s="49" t="s">
        <v>146</v>
      </c>
      <c r="BM132" s="126" t="s">
        <v>512</v>
      </c>
    </row>
    <row r="133" spans="2:65" s="59" customFormat="1" ht="24.2" customHeight="1">
      <c r="B133" s="4"/>
      <c r="C133" s="145" t="s">
        <v>146</v>
      </c>
      <c r="D133" s="145" t="s">
        <v>142</v>
      </c>
      <c r="E133" s="146" t="s">
        <v>202</v>
      </c>
      <c r="F133" s="147" t="s">
        <v>203</v>
      </c>
      <c r="G133" s="148" t="s">
        <v>195</v>
      </c>
      <c r="H133" s="149">
        <v>1.2350000000000001</v>
      </c>
      <c r="I133" s="5"/>
      <c r="J133" s="167">
        <f>ROUND(I133*H133,2)</f>
        <v>0</v>
      </c>
      <c r="K133" s="6"/>
      <c r="L133" s="4"/>
      <c r="M133" s="7" t="s">
        <v>1</v>
      </c>
      <c r="N133" s="123" t="s">
        <v>41</v>
      </c>
      <c r="P133" s="124">
        <f>O133*H133</f>
        <v>0</v>
      </c>
      <c r="Q133" s="124">
        <v>0</v>
      </c>
      <c r="R133" s="124">
        <f>Q133*H133</f>
        <v>0</v>
      </c>
      <c r="S133" s="124">
        <v>0</v>
      </c>
      <c r="T133" s="125">
        <f>S133*H133</f>
        <v>0</v>
      </c>
      <c r="AR133" s="126" t="s">
        <v>146</v>
      </c>
      <c r="AT133" s="126" t="s">
        <v>142</v>
      </c>
      <c r="AU133" s="126" t="s">
        <v>147</v>
      </c>
      <c r="AY133" s="49" t="s">
        <v>140</v>
      </c>
      <c r="BE133" s="127">
        <f>IF(N133="základná",J133,0)</f>
        <v>0</v>
      </c>
      <c r="BF133" s="127">
        <f>IF(N133="znížená",J133,0)</f>
        <v>0</v>
      </c>
      <c r="BG133" s="127">
        <f>IF(N133="zákl. prenesená",J133,0)</f>
        <v>0</v>
      </c>
      <c r="BH133" s="127">
        <f>IF(N133="zníž. prenesená",J133,0)</f>
        <v>0</v>
      </c>
      <c r="BI133" s="127">
        <f>IF(N133="nulová",J133,0)</f>
        <v>0</v>
      </c>
      <c r="BJ133" s="49" t="s">
        <v>147</v>
      </c>
      <c r="BK133" s="127">
        <f>ROUND(I133*H133,2)</f>
        <v>0</v>
      </c>
      <c r="BL133" s="49" t="s">
        <v>146</v>
      </c>
      <c r="BM133" s="126" t="s">
        <v>513</v>
      </c>
    </row>
    <row r="134" spans="2:65" s="11" customFormat="1">
      <c r="B134" s="128"/>
      <c r="C134" s="150"/>
      <c r="D134" s="151" t="s">
        <v>166</v>
      </c>
      <c r="E134" s="150"/>
      <c r="F134" s="153" t="s">
        <v>607</v>
      </c>
      <c r="G134" s="150"/>
      <c r="H134" s="154">
        <v>1.2350000000000001</v>
      </c>
      <c r="J134" s="150"/>
      <c r="L134" s="128"/>
      <c r="M134" s="130"/>
      <c r="T134" s="131"/>
      <c r="AT134" s="129" t="s">
        <v>166</v>
      </c>
      <c r="AU134" s="129" t="s">
        <v>147</v>
      </c>
      <c r="AV134" s="11" t="s">
        <v>147</v>
      </c>
      <c r="AW134" s="11" t="s">
        <v>3</v>
      </c>
      <c r="AX134" s="11" t="s">
        <v>83</v>
      </c>
      <c r="AY134" s="129" t="s">
        <v>140</v>
      </c>
    </row>
    <row r="135" spans="2:65" s="59" customFormat="1" ht="24.2" customHeight="1">
      <c r="B135" s="4"/>
      <c r="C135" s="145" t="s">
        <v>162</v>
      </c>
      <c r="D135" s="145" t="s">
        <v>142</v>
      </c>
      <c r="E135" s="146" t="s">
        <v>207</v>
      </c>
      <c r="F135" s="147" t="s">
        <v>208</v>
      </c>
      <c r="G135" s="148" t="s">
        <v>195</v>
      </c>
      <c r="H135" s="149">
        <v>6.5000000000000002E-2</v>
      </c>
      <c r="I135" s="5"/>
      <c r="J135" s="167">
        <f>ROUND(I135*H135,2)</f>
        <v>0</v>
      </c>
      <c r="K135" s="6"/>
      <c r="L135" s="4"/>
      <c r="M135" s="7" t="s">
        <v>1</v>
      </c>
      <c r="N135" s="123" t="s">
        <v>41</v>
      </c>
      <c r="P135" s="124">
        <f>O135*H135</f>
        <v>0</v>
      </c>
      <c r="Q135" s="124">
        <v>0</v>
      </c>
      <c r="R135" s="124">
        <f>Q135*H135</f>
        <v>0</v>
      </c>
      <c r="S135" s="124">
        <v>0</v>
      </c>
      <c r="T135" s="125">
        <f>S135*H135</f>
        <v>0</v>
      </c>
      <c r="AR135" s="126" t="s">
        <v>146</v>
      </c>
      <c r="AT135" s="126" t="s">
        <v>142</v>
      </c>
      <c r="AU135" s="126" t="s">
        <v>147</v>
      </c>
      <c r="AY135" s="49" t="s">
        <v>140</v>
      </c>
      <c r="BE135" s="127">
        <f>IF(N135="základná",J135,0)</f>
        <v>0</v>
      </c>
      <c r="BF135" s="127">
        <f>IF(N135="znížená",J135,0)</f>
        <v>0</v>
      </c>
      <c r="BG135" s="127">
        <f>IF(N135="zákl. prenesená",J135,0)</f>
        <v>0</v>
      </c>
      <c r="BH135" s="127">
        <f>IF(N135="zníž. prenesená",J135,0)</f>
        <v>0</v>
      </c>
      <c r="BI135" s="127">
        <f>IF(N135="nulová",J135,0)</f>
        <v>0</v>
      </c>
      <c r="BJ135" s="49" t="s">
        <v>147</v>
      </c>
      <c r="BK135" s="127">
        <f>ROUND(I135*H135,2)</f>
        <v>0</v>
      </c>
      <c r="BL135" s="49" t="s">
        <v>146</v>
      </c>
      <c r="BM135" s="126" t="s">
        <v>515</v>
      </c>
    </row>
    <row r="136" spans="2:65" s="59" customFormat="1" ht="24.2" customHeight="1">
      <c r="B136" s="4"/>
      <c r="C136" s="145" t="s">
        <v>160</v>
      </c>
      <c r="D136" s="145" t="s">
        <v>142</v>
      </c>
      <c r="E136" s="146" t="s">
        <v>211</v>
      </c>
      <c r="F136" s="147" t="s">
        <v>212</v>
      </c>
      <c r="G136" s="148" t="s">
        <v>195</v>
      </c>
      <c r="H136" s="149">
        <v>6.5000000000000002E-2</v>
      </c>
      <c r="I136" s="5"/>
      <c r="J136" s="167">
        <f>ROUND(I136*H136,2)</f>
        <v>0</v>
      </c>
      <c r="K136" s="6"/>
      <c r="L136" s="4"/>
      <c r="M136" s="7" t="s">
        <v>1</v>
      </c>
      <c r="N136" s="123" t="s">
        <v>41</v>
      </c>
      <c r="P136" s="124">
        <f>O136*H136</f>
        <v>0</v>
      </c>
      <c r="Q136" s="124">
        <v>0</v>
      </c>
      <c r="R136" s="124">
        <f>Q136*H136</f>
        <v>0</v>
      </c>
      <c r="S136" s="124">
        <v>0</v>
      </c>
      <c r="T136" s="125">
        <f>S136*H136</f>
        <v>0</v>
      </c>
      <c r="AR136" s="126" t="s">
        <v>146</v>
      </c>
      <c r="AT136" s="126" t="s">
        <v>142</v>
      </c>
      <c r="AU136" s="126" t="s">
        <v>147</v>
      </c>
      <c r="AY136" s="49" t="s">
        <v>140</v>
      </c>
      <c r="BE136" s="127">
        <f>IF(N136="základná",J136,0)</f>
        <v>0</v>
      </c>
      <c r="BF136" s="127">
        <f>IF(N136="znížená",J136,0)</f>
        <v>0</v>
      </c>
      <c r="BG136" s="127">
        <f>IF(N136="zákl. prenesená",J136,0)</f>
        <v>0</v>
      </c>
      <c r="BH136" s="127">
        <f>IF(N136="zníž. prenesená",J136,0)</f>
        <v>0</v>
      </c>
      <c r="BI136" s="127">
        <f>IF(N136="nulová",J136,0)</f>
        <v>0</v>
      </c>
      <c r="BJ136" s="49" t="s">
        <v>147</v>
      </c>
      <c r="BK136" s="127">
        <f>ROUND(I136*H136,2)</f>
        <v>0</v>
      </c>
      <c r="BL136" s="49" t="s">
        <v>146</v>
      </c>
      <c r="BM136" s="126" t="s">
        <v>516</v>
      </c>
    </row>
    <row r="137" spans="2:65" s="59" customFormat="1" ht="24.2" customHeight="1">
      <c r="B137" s="4"/>
      <c r="C137" s="145" t="s">
        <v>172</v>
      </c>
      <c r="D137" s="145" t="s">
        <v>142</v>
      </c>
      <c r="E137" s="146" t="s">
        <v>227</v>
      </c>
      <c r="F137" s="147" t="s">
        <v>228</v>
      </c>
      <c r="G137" s="148" t="s">
        <v>195</v>
      </c>
      <c r="H137" s="149">
        <v>6.5000000000000002E-2</v>
      </c>
      <c r="I137" s="5"/>
      <c r="J137" s="167">
        <f>ROUND(I137*H137,2)</f>
        <v>0</v>
      </c>
      <c r="K137" s="6"/>
      <c r="L137" s="4"/>
      <c r="M137" s="7" t="s">
        <v>1</v>
      </c>
      <c r="N137" s="123" t="s">
        <v>41</v>
      </c>
      <c r="P137" s="124">
        <f>O137*H137</f>
        <v>0</v>
      </c>
      <c r="Q137" s="124">
        <v>0</v>
      </c>
      <c r="R137" s="124">
        <f>Q137*H137</f>
        <v>0</v>
      </c>
      <c r="S137" s="124">
        <v>0</v>
      </c>
      <c r="T137" s="125">
        <f>S137*H137</f>
        <v>0</v>
      </c>
      <c r="AR137" s="126" t="s">
        <v>146</v>
      </c>
      <c r="AT137" s="126" t="s">
        <v>142</v>
      </c>
      <c r="AU137" s="126" t="s">
        <v>147</v>
      </c>
      <c r="AY137" s="49" t="s">
        <v>140</v>
      </c>
      <c r="BE137" s="127">
        <f>IF(N137="základná",J137,0)</f>
        <v>0</v>
      </c>
      <c r="BF137" s="127">
        <f>IF(N137="znížená",J137,0)</f>
        <v>0</v>
      </c>
      <c r="BG137" s="127">
        <f>IF(N137="zákl. prenesená",J137,0)</f>
        <v>0</v>
      </c>
      <c r="BH137" s="127">
        <f>IF(N137="zníž. prenesená",J137,0)</f>
        <v>0</v>
      </c>
      <c r="BI137" s="127">
        <f>IF(N137="nulová",J137,0)</f>
        <v>0</v>
      </c>
      <c r="BJ137" s="49" t="s">
        <v>147</v>
      </c>
      <c r="BK137" s="127">
        <f>ROUND(I137*H137,2)</f>
        <v>0</v>
      </c>
      <c r="BL137" s="49" t="s">
        <v>146</v>
      </c>
      <c r="BM137" s="126" t="s">
        <v>518</v>
      </c>
    </row>
    <row r="138" spans="2:65" s="3" customFormat="1" ht="22.9" customHeight="1">
      <c r="B138" s="116"/>
      <c r="C138" s="141"/>
      <c r="D138" s="142" t="s">
        <v>74</v>
      </c>
      <c r="E138" s="144" t="s">
        <v>236</v>
      </c>
      <c r="F138" s="144" t="s">
        <v>237</v>
      </c>
      <c r="G138" s="141"/>
      <c r="H138" s="141"/>
      <c r="J138" s="166">
        <f>BK138</f>
        <v>0</v>
      </c>
      <c r="L138" s="116"/>
      <c r="M138" s="118"/>
      <c r="P138" s="119">
        <f>P139</f>
        <v>0</v>
      </c>
      <c r="R138" s="119">
        <f>R139</f>
        <v>0</v>
      </c>
      <c r="T138" s="120">
        <f>T139</f>
        <v>0</v>
      </c>
      <c r="AR138" s="117" t="s">
        <v>83</v>
      </c>
      <c r="AT138" s="121" t="s">
        <v>74</v>
      </c>
      <c r="AU138" s="121" t="s">
        <v>83</v>
      </c>
      <c r="AY138" s="117" t="s">
        <v>140</v>
      </c>
      <c r="BK138" s="122">
        <f>BK139</f>
        <v>0</v>
      </c>
    </row>
    <row r="139" spans="2:65" s="59" customFormat="1" ht="24.2" customHeight="1">
      <c r="B139" s="4"/>
      <c r="C139" s="145" t="s">
        <v>152</v>
      </c>
      <c r="D139" s="145" t="s">
        <v>142</v>
      </c>
      <c r="E139" s="146" t="s">
        <v>239</v>
      </c>
      <c r="F139" s="147" t="s">
        <v>240</v>
      </c>
      <c r="G139" s="148" t="s">
        <v>195</v>
      </c>
      <c r="H139" s="149">
        <v>5.6000000000000001E-2</v>
      </c>
      <c r="I139" s="5"/>
      <c r="J139" s="167">
        <f>ROUND(I139*H139,2)</f>
        <v>0</v>
      </c>
      <c r="K139" s="6"/>
      <c r="L139" s="4"/>
      <c r="M139" s="7" t="s">
        <v>1</v>
      </c>
      <c r="N139" s="123" t="s">
        <v>41</v>
      </c>
      <c r="P139" s="124">
        <f>O139*H139</f>
        <v>0</v>
      </c>
      <c r="Q139" s="124">
        <v>0</v>
      </c>
      <c r="R139" s="124">
        <f>Q139*H139</f>
        <v>0</v>
      </c>
      <c r="S139" s="124">
        <v>0</v>
      </c>
      <c r="T139" s="125">
        <f>S139*H139</f>
        <v>0</v>
      </c>
      <c r="AR139" s="126" t="s">
        <v>146</v>
      </c>
      <c r="AT139" s="126" t="s">
        <v>142</v>
      </c>
      <c r="AU139" s="126" t="s">
        <v>147</v>
      </c>
      <c r="AY139" s="49" t="s">
        <v>140</v>
      </c>
      <c r="BE139" s="127">
        <f>IF(N139="základná",J139,0)</f>
        <v>0</v>
      </c>
      <c r="BF139" s="127">
        <f>IF(N139="znížená",J139,0)</f>
        <v>0</v>
      </c>
      <c r="BG139" s="127">
        <f>IF(N139="zákl. prenesená",J139,0)</f>
        <v>0</v>
      </c>
      <c r="BH139" s="127">
        <f>IF(N139="zníž. prenesená",J139,0)</f>
        <v>0</v>
      </c>
      <c r="BI139" s="127">
        <f>IF(N139="nulová",J139,0)</f>
        <v>0</v>
      </c>
      <c r="BJ139" s="49" t="s">
        <v>147</v>
      </c>
      <c r="BK139" s="127">
        <f>ROUND(I139*H139,2)</f>
        <v>0</v>
      </c>
      <c r="BL139" s="49" t="s">
        <v>146</v>
      </c>
      <c r="BM139" s="126" t="s">
        <v>519</v>
      </c>
    </row>
    <row r="140" spans="2:65" s="3" customFormat="1" ht="25.9" customHeight="1">
      <c r="B140" s="116"/>
      <c r="C140" s="141"/>
      <c r="D140" s="142" t="s">
        <v>74</v>
      </c>
      <c r="E140" s="143" t="s">
        <v>242</v>
      </c>
      <c r="F140" s="143" t="s">
        <v>243</v>
      </c>
      <c r="G140" s="141"/>
      <c r="H140" s="141"/>
      <c r="J140" s="165">
        <f>BK140</f>
        <v>0</v>
      </c>
      <c r="L140" s="116"/>
      <c r="M140" s="118"/>
      <c r="P140" s="119">
        <f>P141+P144+P164+P208+P213</f>
        <v>0</v>
      </c>
      <c r="R140" s="119">
        <f>R141+R144+R164+R208+R213</f>
        <v>0.17562556099999999</v>
      </c>
      <c r="T140" s="120">
        <f>T141+T144+T164+T208+T213</f>
        <v>6.4926399999999995E-2</v>
      </c>
      <c r="AR140" s="117" t="s">
        <v>147</v>
      </c>
      <c r="AT140" s="121" t="s">
        <v>74</v>
      </c>
      <c r="AU140" s="121" t="s">
        <v>75</v>
      </c>
      <c r="AY140" s="117" t="s">
        <v>140</v>
      </c>
      <c r="BK140" s="122">
        <f>BK141+BK144+BK164+BK208+BK213</f>
        <v>0</v>
      </c>
    </row>
    <row r="141" spans="2:65" s="3" customFormat="1" ht="22.9" customHeight="1">
      <c r="B141" s="116"/>
      <c r="C141" s="141"/>
      <c r="D141" s="142" t="s">
        <v>74</v>
      </c>
      <c r="E141" s="144" t="s">
        <v>244</v>
      </c>
      <c r="F141" s="144" t="s">
        <v>245</v>
      </c>
      <c r="G141" s="141"/>
      <c r="H141" s="141"/>
      <c r="J141" s="166">
        <f>BK141</f>
        <v>0</v>
      </c>
      <c r="L141" s="116"/>
      <c r="M141" s="118"/>
      <c r="P141" s="119">
        <f>SUM(P142:P143)</f>
        <v>0</v>
      </c>
      <c r="R141" s="119">
        <f>SUM(R142:R143)</f>
        <v>1.14E-3</v>
      </c>
      <c r="T141" s="120">
        <f>SUM(T142:T143)</f>
        <v>0</v>
      </c>
      <c r="AR141" s="117" t="s">
        <v>147</v>
      </c>
      <c r="AT141" s="121" t="s">
        <v>74</v>
      </c>
      <c r="AU141" s="121" t="s">
        <v>83</v>
      </c>
      <c r="AY141" s="117" t="s">
        <v>140</v>
      </c>
      <c r="BK141" s="122">
        <f>SUM(BK142:BK143)</f>
        <v>0</v>
      </c>
    </row>
    <row r="142" spans="2:65" s="59" customFormat="1" ht="16.5" customHeight="1">
      <c r="B142" s="4"/>
      <c r="C142" s="145" t="s">
        <v>179</v>
      </c>
      <c r="D142" s="145" t="s">
        <v>142</v>
      </c>
      <c r="E142" s="146" t="s">
        <v>246</v>
      </c>
      <c r="F142" s="147" t="s">
        <v>247</v>
      </c>
      <c r="G142" s="148" t="s">
        <v>145</v>
      </c>
      <c r="H142" s="149">
        <v>1</v>
      </c>
      <c r="I142" s="5"/>
      <c r="J142" s="167">
        <f>ROUND(I142*H142,2)</f>
        <v>0</v>
      </c>
      <c r="K142" s="6"/>
      <c r="L142" s="4"/>
      <c r="M142" s="7" t="s">
        <v>1</v>
      </c>
      <c r="N142" s="123" t="s">
        <v>41</v>
      </c>
      <c r="P142" s="124">
        <f>O142*H142</f>
        <v>0</v>
      </c>
      <c r="Q142" s="124">
        <v>1.14E-3</v>
      </c>
      <c r="R142" s="124">
        <f>Q142*H142</f>
        <v>1.14E-3</v>
      </c>
      <c r="S142" s="124">
        <v>0</v>
      </c>
      <c r="T142" s="125">
        <f>S142*H142</f>
        <v>0</v>
      </c>
      <c r="AR142" s="126" t="s">
        <v>210</v>
      </c>
      <c r="AT142" s="126" t="s">
        <v>142</v>
      </c>
      <c r="AU142" s="126" t="s">
        <v>147</v>
      </c>
      <c r="AY142" s="49" t="s">
        <v>140</v>
      </c>
      <c r="BE142" s="127">
        <f>IF(N142="základná",J142,0)</f>
        <v>0</v>
      </c>
      <c r="BF142" s="127">
        <f>IF(N142="znížená",J142,0)</f>
        <v>0</v>
      </c>
      <c r="BG142" s="127">
        <f>IF(N142="zákl. prenesená",J142,0)</f>
        <v>0</v>
      </c>
      <c r="BH142" s="127">
        <f>IF(N142="zníž. prenesená",J142,0)</f>
        <v>0</v>
      </c>
      <c r="BI142" s="127">
        <f>IF(N142="nulová",J142,0)</f>
        <v>0</v>
      </c>
      <c r="BJ142" s="49" t="s">
        <v>147</v>
      </c>
      <c r="BK142" s="127">
        <f>ROUND(I142*H142,2)</f>
        <v>0</v>
      </c>
      <c r="BL142" s="49" t="s">
        <v>210</v>
      </c>
      <c r="BM142" s="126" t="s">
        <v>587</v>
      </c>
    </row>
    <row r="143" spans="2:65" s="59" customFormat="1" ht="24.2" customHeight="1">
      <c r="B143" s="4"/>
      <c r="C143" s="145" t="s">
        <v>184</v>
      </c>
      <c r="D143" s="145" t="s">
        <v>142</v>
      </c>
      <c r="E143" s="146" t="s">
        <v>250</v>
      </c>
      <c r="F143" s="147" t="s">
        <v>251</v>
      </c>
      <c r="G143" s="148" t="s">
        <v>252</v>
      </c>
      <c r="H143" s="13"/>
      <c r="I143" s="5"/>
      <c r="J143" s="167">
        <f>ROUND(I143*H143,2)</f>
        <v>0</v>
      </c>
      <c r="K143" s="6"/>
      <c r="L143" s="4"/>
      <c r="M143" s="7" t="s">
        <v>1</v>
      </c>
      <c r="N143" s="123" t="s">
        <v>41</v>
      </c>
      <c r="P143" s="124">
        <f>O143*H143</f>
        <v>0</v>
      </c>
      <c r="Q143" s="124">
        <v>0</v>
      </c>
      <c r="R143" s="124">
        <f>Q143*H143</f>
        <v>0</v>
      </c>
      <c r="S143" s="124">
        <v>0</v>
      </c>
      <c r="T143" s="125">
        <f>S143*H143</f>
        <v>0</v>
      </c>
      <c r="AR143" s="126" t="s">
        <v>210</v>
      </c>
      <c r="AT143" s="126" t="s">
        <v>142</v>
      </c>
      <c r="AU143" s="126" t="s">
        <v>147</v>
      </c>
      <c r="AY143" s="49" t="s">
        <v>140</v>
      </c>
      <c r="BE143" s="127">
        <f>IF(N143="základná",J143,0)</f>
        <v>0</v>
      </c>
      <c r="BF143" s="127">
        <f>IF(N143="znížená",J143,0)</f>
        <v>0</v>
      </c>
      <c r="BG143" s="127">
        <f>IF(N143="zákl. prenesená",J143,0)</f>
        <v>0</v>
      </c>
      <c r="BH143" s="127">
        <f>IF(N143="zníž. prenesená",J143,0)</f>
        <v>0</v>
      </c>
      <c r="BI143" s="127">
        <f>IF(N143="nulová",J143,0)</f>
        <v>0</v>
      </c>
      <c r="BJ143" s="49" t="s">
        <v>147</v>
      </c>
      <c r="BK143" s="127">
        <f>ROUND(I143*H143,2)</f>
        <v>0</v>
      </c>
      <c r="BL143" s="49" t="s">
        <v>210</v>
      </c>
      <c r="BM143" s="126" t="s">
        <v>588</v>
      </c>
    </row>
    <row r="144" spans="2:65" s="3" customFormat="1" ht="22.9" customHeight="1">
      <c r="B144" s="116"/>
      <c r="C144" s="141"/>
      <c r="D144" s="142" t="s">
        <v>74</v>
      </c>
      <c r="E144" s="144" t="s">
        <v>254</v>
      </c>
      <c r="F144" s="144" t="s">
        <v>255</v>
      </c>
      <c r="G144" s="141"/>
      <c r="H144" s="141"/>
      <c r="J144" s="166">
        <f>BK144</f>
        <v>0</v>
      </c>
      <c r="L144" s="116"/>
      <c r="M144" s="118"/>
      <c r="P144" s="119">
        <f>SUM(P145:P163)</f>
        <v>0</v>
      </c>
      <c r="R144" s="119">
        <f>SUM(R145:R163)</f>
        <v>9.2874600000000002E-2</v>
      </c>
      <c r="T144" s="120">
        <f>SUM(T145:T163)</f>
        <v>0</v>
      </c>
      <c r="AR144" s="117" t="s">
        <v>147</v>
      </c>
      <c r="AT144" s="121" t="s">
        <v>74</v>
      </c>
      <c r="AU144" s="121" t="s">
        <v>83</v>
      </c>
      <c r="AY144" s="117" t="s">
        <v>140</v>
      </c>
      <c r="BK144" s="122">
        <f>SUM(BK145:BK163)</f>
        <v>0</v>
      </c>
    </row>
    <row r="145" spans="2:65" s="59" customFormat="1" ht="24.2" customHeight="1">
      <c r="B145" s="4"/>
      <c r="C145" s="145" t="s">
        <v>188</v>
      </c>
      <c r="D145" s="145" t="s">
        <v>142</v>
      </c>
      <c r="E145" s="146" t="s">
        <v>608</v>
      </c>
      <c r="F145" s="147" t="s">
        <v>609</v>
      </c>
      <c r="G145" s="148" t="s">
        <v>259</v>
      </c>
      <c r="H145" s="149">
        <v>13.8</v>
      </c>
      <c r="I145" s="5"/>
      <c r="J145" s="167">
        <f>ROUND(I145*H145,2)</f>
        <v>0</v>
      </c>
      <c r="K145" s="6"/>
      <c r="L145" s="4"/>
      <c r="M145" s="7" t="s">
        <v>1</v>
      </c>
      <c r="N145" s="123" t="s">
        <v>41</v>
      </c>
      <c r="P145" s="124">
        <f>O145*H145</f>
        <v>0</v>
      </c>
      <c r="Q145" s="124">
        <v>2.5999999999999998E-4</v>
      </c>
      <c r="R145" s="124">
        <f>Q145*H145</f>
        <v>3.588E-3</v>
      </c>
      <c r="S145" s="124">
        <v>0</v>
      </c>
      <c r="T145" s="125">
        <f>S145*H145</f>
        <v>0</v>
      </c>
      <c r="AR145" s="126" t="s">
        <v>210</v>
      </c>
      <c r="AT145" s="126" t="s">
        <v>142</v>
      </c>
      <c r="AU145" s="126" t="s">
        <v>147</v>
      </c>
      <c r="AY145" s="49" t="s">
        <v>140</v>
      </c>
      <c r="BE145" s="127">
        <f>IF(N145="základná",J145,0)</f>
        <v>0</v>
      </c>
      <c r="BF145" s="127">
        <f>IF(N145="znížená",J145,0)</f>
        <v>0</v>
      </c>
      <c r="BG145" s="127">
        <f>IF(N145="zákl. prenesená",J145,0)</f>
        <v>0</v>
      </c>
      <c r="BH145" s="127">
        <f>IF(N145="zníž. prenesená",J145,0)</f>
        <v>0</v>
      </c>
      <c r="BI145" s="127">
        <f>IF(N145="nulová",J145,0)</f>
        <v>0</v>
      </c>
      <c r="BJ145" s="49" t="s">
        <v>147</v>
      </c>
      <c r="BK145" s="127">
        <f>ROUND(I145*H145,2)</f>
        <v>0</v>
      </c>
      <c r="BL145" s="49" t="s">
        <v>210</v>
      </c>
      <c r="BM145" s="126" t="s">
        <v>610</v>
      </c>
    </row>
    <row r="146" spans="2:65" s="11" customFormat="1">
      <c r="B146" s="128"/>
      <c r="C146" s="150"/>
      <c r="D146" s="151" t="s">
        <v>166</v>
      </c>
      <c r="E146" s="152" t="s">
        <v>1</v>
      </c>
      <c r="F146" s="153" t="s">
        <v>611</v>
      </c>
      <c r="G146" s="150"/>
      <c r="H146" s="154">
        <v>13.8</v>
      </c>
      <c r="J146" s="150"/>
      <c r="L146" s="128"/>
      <c r="M146" s="130"/>
      <c r="T146" s="131"/>
      <c r="AT146" s="129" t="s">
        <v>166</v>
      </c>
      <c r="AU146" s="129" t="s">
        <v>147</v>
      </c>
      <c r="AV146" s="11" t="s">
        <v>147</v>
      </c>
      <c r="AW146" s="11" t="s">
        <v>31</v>
      </c>
      <c r="AX146" s="11" t="s">
        <v>75</v>
      </c>
      <c r="AY146" s="129" t="s">
        <v>140</v>
      </c>
    </row>
    <row r="147" spans="2:65" s="12" customFormat="1">
      <c r="B147" s="132"/>
      <c r="C147" s="155"/>
      <c r="D147" s="151" t="s">
        <v>166</v>
      </c>
      <c r="E147" s="156" t="s">
        <v>1</v>
      </c>
      <c r="F147" s="157" t="s">
        <v>168</v>
      </c>
      <c r="G147" s="155"/>
      <c r="H147" s="158">
        <v>13.8</v>
      </c>
      <c r="J147" s="155"/>
      <c r="L147" s="132"/>
      <c r="M147" s="134"/>
      <c r="T147" s="135"/>
      <c r="AT147" s="133" t="s">
        <v>166</v>
      </c>
      <c r="AU147" s="133" t="s">
        <v>147</v>
      </c>
      <c r="AV147" s="12" t="s">
        <v>146</v>
      </c>
      <c r="AW147" s="12" t="s">
        <v>31</v>
      </c>
      <c r="AX147" s="12" t="s">
        <v>83</v>
      </c>
      <c r="AY147" s="133" t="s">
        <v>140</v>
      </c>
    </row>
    <row r="148" spans="2:65" s="59" customFormat="1" ht="24.2" customHeight="1">
      <c r="B148" s="4"/>
      <c r="C148" s="159" t="s">
        <v>192</v>
      </c>
      <c r="D148" s="159" t="s">
        <v>149</v>
      </c>
      <c r="E148" s="160" t="s">
        <v>268</v>
      </c>
      <c r="F148" s="161" t="s">
        <v>269</v>
      </c>
      <c r="G148" s="162" t="s">
        <v>233</v>
      </c>
      <c r="H148" s="163">
        <v>0.01</v>
      </c>
      <c r="I148" s="8"/>
      <c r="J148" s="168">
        <f>ROUND(I148*H148,2)</f>
        <v>0</v>
      </c>
      <c r="K148" s="9"/>
      <c r="L148" s="136"/>
      <c r="M148" s="10" t="s">
        <v>1</v>
      </c>
      <c r="N148" s="137" t="s">
        <v>41</v>
      </c>
      <c r="P148" s="124">
        <f>O148*H148</f>
        <v>0</v>
      </c>
      <c r="Q148" s="124">
        <v>0.55000000000000004</v>
      </c>
      <c r="R148" s="124">
        <f>Q148*H148</f>
        <v>5.5000000000000005E-3</v>
      </c>
      <c r="S148" s="124">
        <v>0</v>
      </c>
      <c r="T148" s="125">
        <f>S148*H148</f>
        <v>0</v>
      </c>
      <c r="AR148" s="126" t="s">
        <v>270</v>
      </c>
      <c r="AT148" s="126" t="s">
        <v>149</v>
      </c>
      <c r="AU148" s="126" t="s">
        <v>147</v>
      </c>
      <c r="AY148" s="49" t="s">
        <v>140</v>
      </c>
      <c r="BE148" s="127">
        <f>IF(N148="základná",J148,0)</f>
        <v>0</v>
      </c>
      <c r="BF148" s="127">
        <f>IF(N148="znížená",J148,0)</f>
        <v>0</v>
      </c>
      <c r="BG148" s="127">
        <f>IF(N148="zákl. prenesená",J148,0)</f>
        <v>0</v>
      </c>
      <c r="BH148" s="127">
        <f>IF(N148="zníž. prenesená",J148,0)</f>
        <v>0</v>
      </c>
      <c r="BI148" s="127">
        <f>IF(N148="nulová",J148,0)</f>
        <v>0</v>
      </c>
      <c r="BJ148" s="49" t="s">
        <v>147</v>
      </c>
      <c r="BK148" s="127">
        <f>ROUND(I148*H148,2)</f>
        <v>0</v>
      </c>
      <c r="BL148" s="49" t="s">
        <v>210</v>
      </c>
      <c r="BM148" s="126" t="s">
        <v>612</v>
      </c>
    </row>
    <row r="149" spans="2:65" s="11" customFormat="1">
      <c r="B149" s="128"/>
      <c r="C149" s="150"/>
      <c r="D149" s="151" t="s">
        <v>166</v>
      </c>
      <c r="E149" s="152" t="s">
        <v>1</v>
      </c>
      <c r="F149" s="153" t="s">
        <v>613</v>
      </c>
      <c r="G149" s="150"/>
      <c r="H149" s="154">
        <v>0.75900000000000001</v>
      </c>
      <c r="J149" s="150"/>
      <c r="L149" s="128"/>
      <c r="M149" s="130"/>
      <c r="T149" s="131"/>
      <c r="AT149" s="129" t="s">
        <v>166</v>
      </c>
      <c r="AU149" s="129" t="s">
        <v>147</v>
      </c>
      <c r="AV149" s="11" t="s">
        <v>147</v>
      </c>
      <c r="AW149" s="11" t="s">
        <v>31</v>
      </c>
      <c r="AX149" s="11" t="s">
        <v>75</v>
      </c>
      <c r="AY149" s="129" t="s">
        <v>140</v>
      </c>
    </row>
    <row r="150" spans="2:65" s="12" customFormat="1">
      <c r="B150" s="132"/>
      <c r="C150" s="155"/>
      <c r="D150" s="151" t="s">
        <v>166</v>
      </c>
      <c r="E150" s="156" t="s">
        <v>1</v>
      </c>
      <c r="F150" s="157" t="s">
        <v>168</v>
      </c>
      <c r="G150" s="155"/>
      <c r="H150" s="158">
        <v>0.75900000000000001</v>
      </c>
      <c r="J150" s="155"/>
      <c r="L150" s="132"/>
      <c r="M150" s="134"/>
      <c r="T150" s="135"/>
      <c r="AT150" s="133" t="s">
        <v>166</v>
      </c>
      <c r="AU150" s="133" t="s">
        <v>147</v>
      </c>
      <c r="AV150" s="12" t="s">
        <v>146</v>
      </c>
      <c r="AW150" s="12" t="s">
        <v>31</v>
      </c>
      <c r="AX150" s="12" t="s">
        <v>83</v>
      </c>
      <c r="AY150" s="133" t="s">
        <v>140</v>
      </c>
    </row>
    <row r="151" spans="2:65" s="11" customFormat="1">
      <c r="B151" s="128"/>
      <c r="C151" s="150"/>
      <c r="D151" s="151" t="s">
        <v>166</v>
      </c>
      <c r="E151" s="150"/>
      <c r="F151" s="153" t="s">
        <v>614</v>
      </c>
      <c r="G151" s="150"/>
      <c r="H151" s="154">
        <v>0.01</v>
      </c>
      <c r="J151" s="150"/>
      <c r="L151" s="128"/>
      <c r="M151" s="130"/>
      <c r="T151" s="131"/>
      <c r="AT151" s="129" t="s">
        <v>166</v>
      </c>
      <c r="AU151" s="129" t="s">
        <v>147</v>
      </c>
      <c r="AV151" s="11" t="s">
        <v>147</v>
      </c>
      <c r="AW151" s="11" t="s">
        <v>3</v>
      </c>
      <c r="AX151" s="11" t="s">
        <v>83</v>
      </c>
      <c r="AY151" s="129" t="s">
        <v>140</v>
      </c>
    </row>
    <row r="152" spans="2:65" s="59" customFormat="1" ht="24.2" customHeight="1">
      <c r="B152" s="4"/>
      <c r="C152" s="145" t="s">
        <v>197</v>
      </c>
      <c r="D152" s="145" t="s">
        <v>142</v>
      </c>
      <c r="E152" s="146" t="s">
        <v>615</v>
      </c>
      <c r="F152" s="147" t="s">
        <v>616</v>
      </c>
      <c r="G152" s="148" t="s">
        <v>96</v>
      </c>
      <c r="H152" s="149">
        <v>5.52</v>
      </c>
      <c r="I152" s="5"/>
      <c r="J152" s="167">
        <f>ROUND(I152*H152,2)</f>
        <v>0</v>
      </c>
      <c r="K152" s="6"/>
      <c r="L152" s="4"/>
      <c r="M152" s="7" t="s">
        <v>1</v>
      </c>
      <c r="N152" s="123" t="s">
        <v>41</v>
      </c>
      <c r="P152" s="124">
        <f>O152*H152</f>
        <v>0</v>
      </c>
      <c r="Q152" s="124">
        <v>0</v>
      </c>
      <c r="R152" s="124">
        <f>Q152*H152</f>
        <v>0</v>
      </c>
      <c r="S152" s="124">
        <v>0</v>
      </c>
      <c r="T152" s="125">
        <f>S152*H152</f>
        <v>0</v>
      </c>
      <c r="AR152" s="126" t="s">
        <v>210</v>
      </c>
      <c r="AT152" s="126" t="s">
        <v>142</v>
      </c>
      <c r="AU152" s="126" t="s">
        <v>147</v>
      </c>
      <c r="AY152" s="49" t="s">
        <v>140</v>
      </c>
      <c r="BE152" s="127">
        <f>IF(N152="základná",J152,0)</f>
        <v>0</v>
      </c>
      <c r="BF152" s="127">
        <f>IF(N152="znížená",J152,0)</f>
        <v>0</v>
      </c>
      <c r="BG152" s="127">
        <f>IF(N152="zákl. prenesená",J152,0)</f>
        <v>0</v>
      </c>
      <c r="BH152" s="127">
        <f>IF(N152="zníž. prenesená",J152,0)</f>
        <v>0</v>
      </c>
      <c r="BI152" s="127">
        <f>IF(N152="nulová",J152,0)</f>
        <v>0</v>
      </c>
      <c r="BJ152" s="49" t="s">
        <v>147</v>
      </c>
      <c r="BK152" s="127">
        <f>ROUND(I152*H152,2)</f>
        <v>0</v>
      </c>
      <c r="BL152" s="49" t="s">
        <v>210</v>
      </c>
      <c r="BM152" s="126" t="s">
        <v>522</v>
      </c>
    </row>
    <row r="153" spans="2:65" s="11" customFormat="1">
      <c r="B153" s="128"/>
      <c r="C153" s="150"/>
      <c r="D153" s="151" t="s">
        <v>166</v>
      </c>
      <c r="E153" s="152" t="s">
        <v>1</v>
      </c>
      <c r="F153" s="153" t="s">
        <v>617</v>
      </c>
      <c r="G153" s="150"/>
      <c r="H153" s="154">
        <v>5.52</v>
      </c>
      <c r="J153" s="150"/>
      <c r="L153" s="128"/>
      <c r="M153" s="130"/>
      <c r="T153" s="131"/>
      <c r="AT153" s="129" t="s">
        <v>166</v>
      </c>
      <c r="AU153" s="129" t="s">
        <v>147</v>
      </c>
      <c r="AV153" s="11" t="s">
        <v>147</v>
      </c>
      <c r="AW153" s="11" t="s">
        <v>31</v>
      </c>
      <c r="AX153" s="11" t="s">
        <v>75</v>
      </c>
      <c r="AY153" s="129" t="s">
        <v>140</v>
      </c>
    </row>
    <row r="154" spans="2:65" s="12" customFormat="1">
      <c r="B154" s="132"/>
      <c r="C154" s="155"/>
      <c r="D154" s="151" t="s">
        <v>166</v>
      </c>
      <c r="E154" s="156" t="s">
        <v>1</v>
      </c>
      <c r="F154" s="157" t="s">
        <v>168</v>
      </c>
      <c r="G154" s="155"/>
      <c r="H154" s="158">
        <v>5.52</v>
      </c>
      <c r="J154" s="155"/>
      <c r="L154" s="132"/>
      <c r="M154" s="134"/>
      <c r="T154" s="135"/>
      <c r="AT154" s="133" t="s">
        <v>166</v>
      </c>
      <c r="AU154" s="133" t="s">
        <v>147</v>
      </c>
      <c r="AV154" s="12" t="s">
        <v>146</v>
      </c>
      <c r="AW154" s="12" t="s">
        <v>31</v>
      </c>
      <c r="AX154" s="12" t="s">
        <v>83</v>
      </c>
      <c r="AY154" s="133" t="s">
        <v>140</v>
      </c>
    </row>
    <row r="155" spans="2:65" s="59" customFormat="1" ht="24.2" customHeight="1">
      <c r="B155" s="4"/>
      <c r="C155" s="159" t="s">
        <v>201</v>
      </c>
      <c r="D155" s="159" t="s">
        <v>149</v>
      </c>
      <c r="E155" s="160" t="s">
        <v>280</v>
      </c>
      <c r="F155" s="161" t="s">
        <v>281</v>
      </c>
      <c r="G155" s="162" t="s">
        <v>233</v>
      </c>
      <c r="H155" s="163">
        <v>0.14599999999999999</v>
      </c>
      <c r="I155" s="8"/>
      <c r="J155" s="168">
        <f>ROUND(I155*H155,2)</f>
        <v>0</v>
      </c>
      <c r="K155" s="9"/>
      <c r="L155" s="136"/>
      <c r="M155" s="10" t="s">
        <v>1</v>
      </c>
      <c r="N155" s="137" t="s">
        <v>41</v>
      </c>
      <c r="P155" s="124">
        <f>O155*H155</f>
        <v>0</v>
      </c>
      <c r="Q155" s="124">
        <v>0.55000000000000004</v>
      </c>
      <c r="R155" s="124">
        <f>Q155*H155</f>
        <v>8.0299999999999996E-2</v>
      </c>
      <c r="S155" s="124">
        <v>0</v>
      </c>
      <c r="T155" s="125">
        <f>S155*H155</f>
        <v>0</v>
      </c>
      <c r="AR155" s="126" t="s">
        <v>270</v>
      </c>
      <c r="AT155" s="126" t="s">
        <v>149</v>
      </c>
      <c r="AU155" s="126" t="s">
        <v>147</v>
      </c>
      <c r="AY155" s="49" t="s">
        <v>140</v>
      </c>
      <c r="BE155" s="127">
        <f>IF(N155="základná",J155,0)</f>
        <v>0</v>
      </c>
      <c r="BF155" s="127">
        <f>IF(N155="znížená",J155,0)</f>
        <v>0</v>
      </c>
      <c r="BG155" s="127">
        <f>IF(N155="zákl. prenesená",J155,0)</f>
        <v>0</v>
      </c>
      <c r="BH155" s="127">
        <f>IF(N155="zníž. prenesená",J155,0)</f>
        <v>0</v>
      </c>
      <c r="BI155" s="127">
        <f>IF(N155="nulová",J155,0)</f>
        <v>0</v>
      </c>
      <c r="BJ155" s="49" t="s">
        <v>147</v>
      </c>
      <c r="BK155" s="127">
        <f>ROUND(I155*H155,2)</f>
        <v>0</v>
      </c>
      <c r="BL155" s="49" t="s">
        <v>210</v>
      </c>
      <c r="BM155" s="126" t="s">
        <v>524</v>
      </c>
    </row>
    <row r="156" spans="2:65" s="11" customFormat="1">
      <c r="B156" s="128"/>
      <c r="C156" s="150"/>
      <c r="D156" s="151" t="s">
        <v>166</v>
      </c>
      <c r="E156" s="152" t="s">
        <v>1</v>
      </c>
      <c r="F156" s="153" t="s">
        <v>618</v>
      </c>
      <c r="G156" s="150"/>
      <c r="H156" s="154">
        <v>5.52</v>
      </c>
      <c r="J156" s="150"/>
      <c r="L156" s="128"/>
      <c r="M156" s="130"/>
      <c r="T156" s="131"/>
      <c r="AT156" s="129" t="s">
        <v>166</v>
      </c>
      <c r="AU156" s="129" t="s">
        <v>147</v>
      </c>
      <c r="AV156" s="11" t="s">
        <v>147</v>
      </c>
      <c r="AW156" s="11" t="s">
        <v>31</v>
      </c>
      <c r="AX156" s="11" t="s">
        <v>75</v>
      </c>
      <c r="AY156" s="129" t="s">
        <v>140</v>
      </c>
    </row>
    <row r="157" spans="2:65" s="12" customFormat="1">
      <c r="B157" s="132"/>
      <c r="C157" s="155"/>
      <c r="D157" s="151" t="s">
        <v>166</v>
      </c>
      <c r="E157" s="156" t="s">
        <v>1</v>
      </c>
      <c r="F157" s="157" t="s">
        <v>168</v>
      </c>
      <c r="G157" s="155"/>
      <c r="H157" s="158">
        <v>5.52</v>
      </c>
      <c r="J157" s="155"/>
      <c r="L157" s="132"/>
      <c r="M157" s="134"/>
      <c r="T157" s="135"/>
      <c r="AT157" s="133" t="s">
        <v>166</v>
      </c>
      <c r="AU157" s="133" t="s">
        <v>147</v>
      </c>
      <c r="AV157" s="12" t="s">
        <v>146</v>
      </c>
      <c r="AW157" s="12" t="s">
        <v>31</v>
      </c>
      <c r="AX157" s="12" t="s">
        <v>83</v>
      </c>
      <c r="AY157" s="133" t="s">
        <v>140</v>
      </c>
    </row>
    <row r="158" spans="2:65" s="11" customFormat="1">
      <c r="B158" s="128"/>
      <c r="C158" s="150"/>
      <c r="D158" s="151" t="s">
        <v>166</v>
      </c>
      <c r="E158" s="150"/>
      <c r="F158" s="153" t="s">
        <v>619</v>
      </c>
      <c r="G158" s="150"/>
      <c r="H158" s="154">
        <v>0.14599999999999999</v>
      </c>
      <c r="J158" s="150"/>
      <c r="L158" s="128"/>
      <c r="M158" s="130"/>
      <c r="T158" s="131"/>
      <c r="AT158" s="129" t="s">
        <v>166</v>
      </c>
      <c r="AU158" s="129" t="s">
        <v>147</v>
      </c>
      <c r="AV158" s="11" t="s">
        <v>147</v>
      </c>
      <c r="AW158" s="11" t="s">
        <v>3</v>
      </c>
      <c r="AX158" s="11" t="s">
        <v>83</v>
      </c>
      <c r="AY158" s="129" t="s">
        <v>140</v>
      </c>
    </row>
    <row r="159" spans="2:65" s="59" customFormat="1" ht="44.25" customHeight="1">
      <c r="B159" s="4"/>
      <c r="C159" s="145" t="s">
        <v>206</v>
      </c>
      <c r="D159" s="145" t="s">
        <v>142</v>
      </c>
      <c r="E159" s="146" t="s">
        <v>312</v>
      </c>
      <c r="F159" s="147" t="s">
        <v>313</v>
      </c>
      <c r="G159" s="148" t="s">
        <v>233</v>
      </c>
      <c r="H159" s="149">
        <v>0.156</v>
      </c>
      <c r="I159" s="5"/>
      <c r="J159" s="167">
        <f>ROUND(I159*H159,2)</f>
        <v>0</v>
      </c>
      <c r="K159" s="6"/>
      <c r="L159" s="4"/>
      <c r="M159" s="7" t="s">
        <v>1</v>
      </c>
      <c r="N159" s="123" t="s">
        <v>41</v>
      </c>
      <c r="P159" s="124">
        <f>O159*H159</f>
        <v>0</v>
      </c>
      <c r="Q159" s="124">
        <v>2.2349999999999998E-2</v>
      </c>
      <c r="R159" s="124">
        <f>Q159*H159</f>
        <v>3.4865999999999999E-3</v>
      </c>
      <c r="S159" s="124">
        <v>0</v>
      </c>
      <c r="T159" s="125">
        <f>S159*H159</f>
        <v>0</v>
      </c>
      <c r="AR159" s="126" t="s">
        <v>210</v>
      </c>
      <c r="AT159" s="126" t="s">
        <v>142</v>
      </c>
      <c r="AU159" s="126" t="s">
        <v>147</v>
      </c>
      <c r="AY159" s="49" t="s">
        <v>140</v>
      </c>
      <c r="BE159" s="127">
        <f>IF(N159="základná",J159,0)</f>
        <v>0</v>
      </c>
      <c r="BF159" s="127">
        <f>IF(N159="znížená",J159,0)</f>
        <v>0</v>
      </c>
      <c r="BG159" s="127">
        <f>IF(N159="zákl. prenesená",J159,0)</f>
        <v>0</v>
      </c>
      <c r="BH159" s="127">
        <f>IF(N159="zníž. prenesená",J159,0)</f>
        <v>0</v>
      </c>
      <c r="BI159" s="127">
        <f>IF(N159="nulová",J159,0)</f>
        <v>0</v>
      </c>
      <c r="BJ159" s="49" t="s">
        <v>147</v>
      </c>
      <c r="BK159" s="127">
        <f>ROUND(I159*H159,2)</f>
        <v>0</v>
      </c>
      <c r="BL159" s="49" t="s">
        <v>210</v>
      </c>
      <c r="BM159" s="126" t="s">
        <v>530</v>
      </c>
    </row>
    <row r="160" spans="2:65" s="11" customFormat="1">
      <c r="B160" s="128"/>
      <c r="C160" s="150"/>
      <c r="D160" s="151" t="s">
        <v>166</v>
      </c>
      <c r="E160" s="152" t="s">
        <v>1</v>
      </c>
      <c r="F160" s="153" t="s">
        <v>620</v>
      </c>
      <c r="G160" s="150"/>
      <c r="H160" s="154">
        <v>0.01</v>
      </c>
      <c r="J160" s="150"/>
      <c r="L160" s="128"/>
      <c r="M160" s="130"/>
      <c r="T160" s="131"/>
      <c r="AT160" s="129" t="s">
        <v>166</v>
      </c>
      <c r="AU160" s="129" t="s">
        <v>147</v>
      </c>
      <c r="AV160" s="11" t="s">
        <v>147</v>
      </c>
      <c r="AW160" s="11" t="s">
        <v>31</v>
      </c>
      <c r="AX160" s="11" t="s">
        <v>75</v>
      </c>
      <c r="AY160" s="129" t="s">
        <v>140</v>
      </c>
    </row>
    <row r="161" spans="2:65" s="11" customFormat="1">
      <c r="B161" s="128"/>
      <c r="C161" s="150"/>
      <c r="D161" s="151" t="s">
        <v>166</v>
      </c>
      <c r="E161" s="152" t="s">
        <v>1</v>
      </c>
      <c r="F161" s="153" t="s">
        <v>621</v>
      </c>
      <c r="G161" s="150"/>
      <c r="H161" s="154">
        <v>0.14599999999999999</v>
      </c>
      <c r="J161" s="150"/>
      <c r="L161" s="128"/>
      <c r="M161" s="130"/>
      <c r="T161" s="131"/>
      <c r="AT161" s="129" t="s">
        <v>166</v>
      </c>
      <c r="AU161" s="129" t="s">
        <v>147</v>
      </c>
      <c r="AV161" s="11" t="s">
        <v>147</v>
      </c>
      <c r="AW161" s="11" t="s">
        <v>31</v>
      </c>
      <c r="AX161" s="11" t="s">
        <v>75</v>
      </c>
      <c r="AY161" s="129" t="s">
        <v>140</v>
      </c>
    </row>
    <row r="162" spans="2:65" s="12" customFormat="1">
      <c r="B162" s="132"/>
      <c r="C162" s="155"/>
      <c r="D162" s="151" t="s">
        <v>166</v>
      </c>
      <c r="E162" s="156" t="s">
        <v>1</v>
      </c>
      <c r="F162" s="157" t="s">
        <v>168</v>
      </c>
      <c r="G162" s="155"/>
      <c r="H162" s="158">
        <v>0.156</v>
      </c>
      <c r="J162" s="155"/>
      <c r="L162" s="132"/>
      <c r="M162" s="134"/>
      <c r="T162" s="135"/>
      <c r="AT162" s="133" t="s">
        <v>166</v>
      </c>
      <c r="AU162" s="133" t="s">
        <v>147</v>
      </c>
      <c r="AV162" s="12" t="s">
        <v>146</v>
      </c>
      <c r="AW162" s="12" t="s">
        <v>31</v>
      </c>
      <c r="AX162" s="12" t="s">
        <v>83</v>
      </c>
      <c r="AY162" s="133" t="s">
        <v>140</v>
      </c>
    </row>
    <row r="163" spans="2:65" s="59" customFormat="1" ht="24.2" customHeight="1">
      <c r="B163" s="4"/>
      <c r="C163" s="145" t="s">
        <v>210</v>
      </c>
      <c r="D163" s="145" t="s">
        <v>142</v>
      </c>
      <c r="E163" s="146" t="s">
        <v>340</v>
      </c>
      <c r="F163" s="147" t="s">
        <v>341</v>
      </c>
      <c r="G163" s="148" t="s">
        <v>252</v>
      </c>
      <c r="H163" s="13"/>
      <c r="I163" s="5"/>
      <c r="J163" s="167">
        <f>ROUND(I163*H163,2)</f>
        <v>0</v>
      </c>
      <c r="K163" s="6"/>
      <c r="L163" s="4"/>
      <c r="M163" s="7" t="s">
        <v>1</v>
      </c>
      <c r="N163" s="123" t="s">
        <v>41</v>
      </c>
      <c r="P163" s="124">
        <f>O163*H163</f>
        <v>0</v>
      </c>
      <c r="Q163" s="124">
        <v>0</v>
      </c>
      <c r="R163" s="124">
        <f>Q163*H163</f>
        <v>0</v>
      </c>
      <c r="S163" s="124">
        <v>0</v>
      </c>
      <c r="T163" s="125">
        <f>S163*H163</f>
        <v>0</v>
      </c>
      <c r="AR163" s="126" t="s">
        <v>210</v>
      </c>
      <c r="AT163" s="126" t="s">
        <v>142</v>
      </c>
      <c r="AU163" s="126" t="s">
        <v>147</v>
      </c>
      <c r="AY163" s="49" t="s">
        <v>140</v>
      </c>
      <c r="BE163" s="127">
        <f>IF(N163="základná",J163,0)</f>
        <v>0</v>
      </c>
      <c r="BF163" s="127">
        <f>IF(N163="znížená",J163,0)</f>
        <v>0</v>
      </c>
      <c r="BG163" s="127">
        <f>IF(N163="zákl. prenesená",J163,0)</f>
        <v>0</v>
      </c>
      <c r="BH163" s="127">
        <f>IF(N163="zníž. prenesená",J163,0)</f>
        <v>0</v>
      </c>
      <c r="BI163" s="127">
        <f>IF(N163="nulová",J163,0)</f>
        <v>0</v>
      </c>
      <c r="BJ163" s="49" t="s">
        <v>147</v>
      </c>
      <c r="BK163" s="127">
        <f>ROUND(I163*H163,2)</f>
        <v>0</v>
      </c>
      <c r="BL163" s="49" t="s">
        <v>210</v>
      </c>
      <c r="BM163" s="126" t="s">
        <v>537</v>
      </c>
    </row>
    <row r="164" spans="2:65" s="3" customFormat="1" ht="22.9" customHeight="1">
      <c r="B164" s="116"/>
      <c r="C164" s="141"/>
      <c r="D164" s="142" t="s">
        <v>74</v>
      </c>
      <c r="E164" s="144" t="s">
        <v>343</v>
      </c>
      <c r="F164" s="144" t="s">
        <v>344</v>
      </c>
      <c r="G164" s="141"/>
      <c r="H164" s="141"/>
      <c r="J164" s="166">
        <f>BK164</f>
        <v>0</v>
      </c>
      <c r="L164" s="116"/>
      <c r="M164" s="118"/>
      <c r="P164" s="119">
        <f>SUM(P165:P207)</f>
        <v>0</v>
      </c>
      <c r="R164" s="119">
        <f>SUM(R165:R207)</f>
        <v>7.6624399999999981E-2</v>
      </c>
      <c r="T164" s="120">
        <f>SUM(T165:T207)</f>
        <v>6.4926399999999995E-2</v>
      </c>
      <c r="AR164" s="117" t="s">
        <v>147</v>
      </c>
      <c r="AT164" s="121" t="s">
        <v>74</v>
      </c>
      <c r="AU164" s="121" t="s">
        <v>83</v>
      </c>
      <c r="AY164" s="117" t="s">
        <v>140</v>
      </c>
      <c r="BK164" s="122">
        <f>SUM(BK165:BK207)</f>
        <v>0</v>
      </c>
    </row>
    <row r="165" spans="2:65" s="59" customFormat="1" ht="24.2" customHeight="1">
      <c r="B165" s="4"/>
      <c r="C165" s="145" t="s">
        <v>214</v>
      </c>
      <c r="D165" s="145" t="s">
        <v>142</v>
      </c>
      <c r="E165" s="146" t="s">
        <v>538</v>
      </c>
      <c r="F165" s="147" t="s">
        <v>539</v>
      </c>
      <c r="G165" s="148" t="s">
        <v>259</v>
      </c>
      <c r="H165" s="149">
        <v>2.2999999999999998</v>
      </c>
      <c r="I165" s="5"/>
      <c r="J165" s="167">
        <f>ROUND(I165*H165,2)</f>
        <v>0</v>
      </c>
      <c r="K165" s="6"/>
      <c r="L165" s="4"/>
      <c r="M165" s="7" t="s">
        <v>1</v>
      </c>
      <c r="N165" s="123" t="s">
        <v>41</v>
      </c>
      <c r="P165" s="124">
        <f>O165*H165</f>
        <v>0</v>
      </c>
      <c r="Q165" s="124">
        <v>3.2000000000000003E-4</v>
      </c>
      <c r="R165" s="124">
        <f>Q165*H165</f>
        <v>7.36E-4</v>
      </c>
      <c r="S165" s="124">
        <v>0</v>
      </c>
      <c r="T165" s="125">
        <f>S165*H165</f>
        <v>0</v>
      </c>
      <c r="AR165" s="126" t="s">
        <v>210</v>
      </c>
      <c r="AT165" s="126" t="s">
        <v>142</v>
      </c>
      <c r="AU165" s="126" t="s">
        <v>147</v>
      </c>
      <c r="AY165" s="49" t="s">
        <v>140</v>
      </c>
      <c r="BE165" s="127">
        <f>IF(N165="základná",J165,0)</f>
        <v>0</v>
      </c>
      <c r="BF165" s="127">
        <f>IF(N165="znížená",J165,0)</f>
        <v>0</v>
      </c>
      <c r="BG165" s="127">
        <f>IF(N165="zákl. prenesená",J165,0)</f>
        <v>0</v>
      </c>
      <c r="BH165" s="127">
        <f>IF(N165="zníž. prenesená",J165,0)</f>
        <v>0</v>
      </c>
      <c r="BI165" s="127">
        <f>IF(N165="nulová",J165,0)</f>
        <v>0</v>
      </c>
      <c r="BJ165" s="49" t="s">
        <v>147</v>
      </c>
      <c r="BK165" s="127">
        <f>ROUND(I165*H165,2)</f>
        <v>0</v>
      </c>
      <c r="BL165" s="49" t="s">
        <v>210</v>
      </c>
      <c r="BM165" s="126" t="s">
        <v>540</v>
      </c>
    </row>
    <row r="166" spans="2:65" s="11" customFormat="1">
      <c r="B166" s="128"/>
      <c r="C166" s="150"/>
      <c r="D166" s="151" t="s">
        <v>166</v>
      </c>
      <c r="E166" s="152" t="s">
        <v>1</v>
      </c>
      <c r="F166" s="153" t="s">
        <v>622</v>
      </c>
      <c r="G166" s="150"/>
      <c r="H166" s="154">
        <v>2.2999999999999998</v>
      </c>
      <c r="J166" s="150"/>
      <c r="L166" s="128"/>
      <c r="M166" s="130"/>
      <c r="T166" s="131"/>
      <c r="AT166" s="129" t="s">
        <v>166</v>
      </c>
      <c r="AU166" s="129" t="s">
        <v>147</v>
      </c>
      <c r="AV166" s="11" t="s">
        <v>147</v>
      </c>
      <c r="AW166" s="11" t="s">
        <v>31</v>
      </c>
      <c r="AX166" s="11" t="s">
        <v>75</v>
      </c>
      <c r="AY166" s="129" t="s">
        <v>140</v>
      </c>
    </row>
    <row r="167" spans="2:65" s="12" customFormat="1">
      <c r="B167" s="132"/>
      <c r="C167" s="155"/>
      <c r="D167" s="151" t="s">
        <v>166</v>
      </c>
      <c r="E167" s="156" t="s">
        <v>1</v>
      </c>
      <c r="F167" s="157" t="s">
        <v>168</v>
      </c>
      <c r="G167" s="155"/>
      <c r="H167" s="158">
        <v>2.2999999999999998</v>
      </c>
      <c r="J167" s="155"/>
      <c r="L167" s="132"/>
      <c r="M167" s="134"/>
      <c r="T167" s="135"/>
      <c r="AT167" s="133" t="s">
        <v>166</v>
      </c>
      <c r="AU167" s="133" t="s">
        <v>147</v>
      </c>
      <c r="AV167" s="12" t="s">
        <v>146</v>
      </c>
      <c r="AW167" s="12" t="s">
        <v>31</v>
      </c>
      <c r="AX167" s="12" t="s">
        <v>83</v>
      </c>
      <c r="AY167" s="133" t="s">
        <v>140</v>
      </c>
    </row>
    <row r="168" spans="2:65" s="59" customFormat="1" ht="24.2" customHeight="1">
      <c r="B168" s="4"/>
      <c r="C168" s="145" t="s">
        <v>218</v>
      </c>
      <c r="D168" s="145" t="s">
        <v>142</v>
      </c>
      <c r="E168" s="146" t="s">
        <v>350</v>
      </c>
      <c r="F168" s="147" t="s">
        <v>351</v>
      </c>
      <c r="G168" s="148" t="s">
        <v>259</v>
      </c>
      <c r="H168" s="149">
        <v>2.4</v>
      </c>
      <c r="I168" s="5"/>
      <c r="J168" s="167">
        <f>ROUND(I168*H168,2)</f>
        <v>0</v>
      </c>
      <c r="K168" s="6"/>
      <c r="L168" s="4"/>
      <c r="M168" s="7" t="s">
        <v>1</v>
      </c>
      <c r="N168" s="123" t="s">
        <v>41</v>
      </c>
      <c r="P168" s="124">
        <f>O168*H168</f>
        <v>0</v>
      </c>
      <c r="Q168" s="124">
        <v>3.2000000000000003E-4</v>
      </c>
      <c r="R168" s="124">
        <f>Q168*H168</f>
        <v>7.6800000000000002E-4</v>
      </c>
      <c r="S168" s="124">
        <v>0</v>
      </c>
      <c r="T168" s="125">
        <f>S168*H168</f>
        <v>0</v>
      </c>
      <c r="AR168" s="126" t="s">
        <v>210</v>
      </c>
      <c r="AT168" s="126" t="s">
        <v>142</v>
      </c>
      <c r="AU168" s="126" t="s">
        <v>147</v>
      </c>
      <c r="AY168" s="49" t="s">
        <v>140</v>
      </c>
      <c r="BE168" s="127">
        <f>IF(N168="základná",J168,0)</f>
        <v>0</v>
      </c>
      <c r="BF168" s="127">
        <f>IF(N168="znížená",J168,0)</f>
        <v>0</v>
      </c>
      <c r="BG168" s="127">
        <f>IF(N168="zákl. prenesená",J168,0)</f>
        <v>0</v>
      </c>
      <c r="BH168" s="127">
        <f>IF(N168="zníž. prenesená",J168,0)</f>
        <v>0</v>
      </c>
      <c r="BI168" s="127">
        <f>IF(N168="nulová",J168,0)</f>
        <v>0</v>
      </c>
      <c r="BJ168" s="49" t="s">
        <v>147</v>
      </c>
      <c r="BK168" s="127">
        <f>ROUND(I168*H168,2)</f>
        <v>0</v>
      </c>
      <c r="BL168" s="49" t="s">
        <v>210</v>
      </c>
      <c r="BM168" s="126" t="s">
        <v>542</v>
      </c>
    </row>
    <row r="169" spans="2:65" s="11" customFormat="1">
      <c r="B169" s="128"/>
      <c r="C169" s="150"/>
      <c r="D169" s="151" t="s">
        <v>166</v>
      </c>
      <c r="E169" s="152" t="s">
        <v>1</v>
      </c>
      <c r="F169" s="153" t="s">
        <v>498</v>
      </c>
      <c r="G169" s="150"/>
      <c r="H169" s="154">
        <v>2.4</v>
      </c>
      <c r="J169" s="150"/>
      <c r="L169" s="128"/>
      <c r="M169" s="130"/>
      <c r="T169" s="131"/>
      <c r="AT169" s="129" t="s">
        <v>166</v>
      </c>
      <c r="AU169" s="129" t="s">
        <v>147</v>
      </c>
      <c r="AV169" s="11" t="s">
        <v>147</v>
      </c>
      <c r="AW169" s="11" t="s">
        <v>31</v>
      </c>
      <c r="AX169" s="11" t="s">
        <v>75</v>
      </c>
      <c r="AY169" s="129" t="s">
        <v>140</v>
      </c>
    </row>
    <row r="170" spans="2:65" s="12" customFormat="1">
      <c r="B170" s="132"/>
      <c r="C170" s="155"/>
      <c r="D170" s="151" t="s">
        <v>166</v>
      </c>
      <c r="E170" s="156" t="s">
        <v>1</v>
      </c>
      <c r="F170" s="157" t="s">
        <v>168</v>
      </c>
      <c r="G170" s="155"/>
      <c r="H170" s="158">
        <v>2.4</v>
      </c>
      <c r="J170" s="155"/>
      <c r="L170" s="132"/>
      <c r="M170" s="134"/>
      <c r="T170" s="135"/>
      <c r="AT170" s="133" t="s">
        <v>166</v>
      </c>
      <c r="AU170" s="133" t="s">
        <v>147</v>
      </c>
      <c r="AV170" s="12" t="s">
        <v>146</v>
      </c>
      <c r="AW170" s="12" t="s">
        <v>31</v>
      </c>
      <c r="AX170" s="12" t="s">
        <v>83</v>
      </c>
      <c r="AY170" s="133" t="s">
        <v>140</v>
      </c>
    </row>
    <row r="171" spans="2:65" s="59" customFormat="1" ht="33" customHeight="1">
      <c r="B171" s="4"/>
      <c r="C171" s="145" t="s">
        <v>222</v>
      </c>
      <c r="D171" s="145" t="s">
        <v>142</v>
      </c>
      <c r="E171" s="146" t="s">
        <v>374</v>
      </c>
      <c r="F171" s="147" t="s">
        <v>375</v>
      </c>
      <c r="G171" s="148" t="s">
        <v>96</v>
      </c>
      <c r="H171" s="149">
        <v>5.52</v>
      </c>
      <c r="I171" s="5"/>
      <c r="J171" s="167">
        <f>ROUND(I171*H171,2)</f>
        <v>0</v>
      </c>
      <c r="K171" s="6"/>
      <c r="L171" s="4"/>
      <c r="M171" s="7" t="s">
        <v>1</v>
      </c>
      <c r="N171" s="123" t="s">
        <v>41</v>
      </c>
      <c r="P171" s="124">
        <f>O171*H171</f>
        <v>0</v>
      </c>
      <c r="Q171" s="124">
        <v>5.9699999999999996E-3</v>
      </c>
      <c r="R171" s="124">
        <f>Q171*H171</f>
        <v>3.2954399999999995E-2</v>
      </c>
      <c r="S171" s="124">
        <v>0</v>
      </c>
      <c r="T171" s="125">
        <f>S171*H171</f>
        <v>0</v>
      </c>
      <c r="AR171" s="126" t="s">
        <v>210</v>
      </c>
      <c r="AT171" s="126" t="s">
        <v>142</v>
      </c>
      <c r="AU171" s="126" t="s">
        <v>147</v>
      </c>
      <c r="AY171" s="49" t="s">
        <v>140</v>
      </c>
      <c r="BE171" s="127">
        <f>IF(N171="základná",J171,0)</f>
        <v>0</v>
      </c>
      <c r="BF171" s="127">
        <f>IF(N171="znížená",J171,0)</f>
        <v>0</v>
      </c>
      <c r="BG171" s="127">
        <f>IF(N171="zákl. prenesená",J171,0)</f>
        <v>0</v>
      </c>
      <c r="BH171" s="127">
        <f>IF(N171="zníž. prenesená",J171,0)</f>
        <v>0</v>
      </c>
      <c r="BI171" s="127">
        <f>IF(N171="nulová",J171,0)</f>
        <v>0</v>
      </c>
      <c r="BJ171" s="49" t="s">
        <v>147</v>
      </c>
      <c r="BK171" s="127">
        <f>ROUND(I171*H171,2)</f>
        <v>0</v>
      </c>
      <c r="BL171" s="49" t="s">
        <v>210</v>
      </c>
      <c r="BM171" s="126" t="s">
        <v>545</v>
      </c>
    </row>
    <row r="172" spans="2:65" s="11" customFormat="1">
      <c r="B172" s="128"/>
      <c r="C172" s="150"/>
      <c r="D172" s="151" t="s">
        <v>166</v>
      </c>
      <c r="E172" s="152" t="s">
        <v>1</v>
      </c>
      <c r="F172" s="153" t="s">
        <v>603</v>
      </c>
      <c r="G172" s="150"/>
      <c r="H172" s="154">
        <v>5.52</v>
      </c>
      <c r="J172" s="150"/>
      <c r="L172" s="128"/>
      <c r="M172" s="130"/>
      <c r="T172" s="131"/>
      <c r="AT172" s="129" t="s">
        <v>166</v>
      </c>
      <c r="AU172" s="129" t="s">
        <v>147</v>
      </c>
      <c r="AV172" s="11" t="s">
        <v>147</v>
      </c>
      <c r="AW172" s="11" t="s">
        <v>31</v>
      </c>
      <c r="AX172" s="11" t="s">
        <v>75</v>
      </c>
      <c r="AY172" s="129" t="s">
        <v>140</v>
      </c>
    </row>
    <row r="173" spans="2:65" s="12" customFormat="1">
      <c r="B173" s="132"/>
      <c r="C173" s="155"/>
      <c r="D173" s="151" t="s">
        <v>166</v>
      </c>
      <c r="E173" s="156" t="s">
        <v>1</v>
      </c>
      <c r="F173" s="157" t="s">
        <v>168</v>
      </c>
      <c r="G173" s="155"/>
      <c r="H173" s="158">
        <v>5.52</v>
      </c>
      <c r="J173" s="155"/>
      <c r="L173" s="132"/>
      <c r="M173" s="134"/>
      <c r="T173" s="135"/>
      <c r="AT173" s="133" t="s">
        <v>166</v>
      </c>
      <c r="AU173" s="133" t="s">
        <v>147</v>
      </c>
      <c r="AV173" s="12" t="s">
        <v>146</v>
      </c>
      <c r="AW173" s="12" t="s">
        <v>31</v>
      </c>
      <c r="AX173" s="12" t="s">
        <v>83</v>
      </c>
      <c r="AY173" s="133" t="s">
        <v>140</v>
      </c>
    </row>
    <row r="174" spans="2:65" s="59" customFormat="1" ht="37.9" customHeight="1">
      <c r="B174" s="4"/>
      <c r="C174" s="145" t="s">
        <v>226</v>
      </c>
      <c r="D174" s="145" t="s">
        <v>142</v>
      </c>
      <c r="E174" s="146" t="s">
        <v>382</v>
      </c>
      <c r="F174" s="147" t="s">
        <v>383</v>
      </c>
      <c r="G174" s="148" t="s">
        <v>259</v>
      </c>
      <c r="H174" s="149">
        <v>4.7</v>
      </c>
      <c r="I174" s="5"/>
      <c r="J174" s="167">
        <f>ROUND(I174*H174,2)</f>
        <v>0</v>
      </c>
      <c r="K174" s="6"/>
      <c r="L174" s="4"/>
      <c r="M174" s="7" t="s">
        <v>1</v>
      </c>
      <c r="N174" s="123" t="s">
        <v>41</v>
      </c>
      <c r="P174" s="124">
        <f>O174*H174</f>
        <v>0</v>
      </c>
      <c r="Q174" s="124">
        <v>4.1700000000000001E-3</v>
      </c>
      <c r="R174" s="124">
        <f>Q174*H174</f>
        <v>1.9599000000000002E-2</v>
      </c>
      <c r="S174" s="124">
        <v>0</v>
      </c>
      <c r="T174" s="125">
        <f>S174*H174</f>
        <v>0</v>
      </c>
      <c r="AR174" s="126" t="s">
        <v>210</v>
      </c>
      <c r="AT174" s="126" t="s">
        <v>142</v>
      </c>
      <c r="AU174" s="126" t="s">
        <v>147</v>
      </c>
      <c r="AY174" s="49" t="s">
        <v>140</v>
      </c>
      <c r="BE174" s="127">
        <f>IF(N174="základná",J174,0)</f>
        <v>0</v>
      </c>
      <c r="BF174" s="127">
        <f>IF(N174="znížená",J174,0)</f>
        <v>0</v>
      </c>
      <c r="BG174" s="127">
        <f>IF(N174="zákl. prenesená",J174,0)</f>
        <v>0</v>
      </c>
      <c r="BH174" s="127">
        <f>IF(N174="zníž. prenesená",J174,0)</f>
        <v>0</v>
      </c>
      <c r="BI174" s="127">
        <f>IF(N174="nulová",J174,0)</f>
        <v>0</v>
      </c>
      <c r="BJ174" s="49" t="s">
        <v>147</v>
      </c>
      <c r="BK174" s="127">
        <f>ROUND(I174*H174,2)</f>
        <v>0</v>
      </c>
      <c r="BL174" s="49" t="s">
        <v>210</v>
      </c>
      <c r="BM174" s="126" t="s">
        <v>549</v>
      </c>
    </row>
    <row r="175" spans="2:65" s="11" customFormat="1">
      <c r="B175" s="128"/>
      <c r="C175" s="150"/>
      <c r="D175" s="151" t="s">
        <v>166</v>
      </c>
      <c r="E175" s="152" t="s">
        <v>1</v>
      </c>
      <c r="F175" s="153" t="s">
        <v>623</v>
      </c>
      <c r="G175" s="150"/>
      <c r="H175" s="154">
        <v>4.7</v>
      </c>
      <c r="J175" s="150"/>
      <c r="L175" s="128"/>
      <c r="M175" s="130"/>
      <c r="T175" s="131"/>
      <c r="AT175" s="129" t="s">
        <v>166</v>
      </c>
      <c r="AU175" s="129" t="s">
        <v>147</v>
      </c>
      <c r="AV175" s="11" t="s">
        <v>147</v>
      </c>
      <c r="AW175" s="11" t="s">
        <v>31</v>
      </c>
      <c r="AX175" s="11" t="s">
        <v>75</v>
      </c>
      <c r="AY175" s="129" t="s">
        <v>140</v>
      </c>
    </row>
    <row r="176" spans="2:65" s="12" customFormat="1">
      <c r="B176" s="132"/>
      <c r="C176" s="155"/>
      <c r="D176" s="151" t="s">
        <v>166</v>
      </c>
      <c r="E176" s="156" t="s">
        <v>1</v>
      </c>
      <c r="F176" s="157" t="s">
        <v>168</v>
      </c>
      <c r="G176" s="155"/>
      <c r="H176" s="158">
        <v>4.7</v>
      </c>
      <c r="J176" s="155"/>
      <c r="L176" s="132"/>
      <c r="M176" s="134"/>
      <c r="T176" s="135"/>
      <c r="AT176" s="133" t="s">
        <v>166</v>
      </c>
      <c r="AU176" s="133" t="s">
        <v>147</v>
      </c>
      <c r="AV176" s="12" t="s">
        <v>146</v>
      </c>
      <c r="AW176" s="12" t="s">
        <v>31</v>
      </c>
      <c r="AX176" s="12" t="s">
        <v>83</v>
      </c>
      <c r="AY176" s="133" t="s">
        <v>140</v>
      </c>
    </row>
    <row r="177" spans="2:65" s="59" customFormat="1" ht="33" customHeight="1">
      <c r="B177" s="4"/>
      <c r="C177" s="145" t="s">
        <v>230</v>
      </c>
      <c r="D177" s="145" t="s">
        <v>142</v>
      </c>
      <c r="E177" s="146" t="s">
        <v>551</v>
      </c>
      <c r="F177" s="147" t="s">
        <v>552</v>
      </c>
      <c r="G177" s="148" t="s">
        <v>259</v>
      </c>
      <c r="H177" s="149">
        <v>2.2999999999999998</v>
      </c>
      <c r="I177" s="5"/>
      <c r="J177" s="167">
        <f>ROUND(I177*H177,2)</f>
        <v>0</v>
      </c>
      <c r="K177" s="6"/>
      <c r="L177" s="4"/>
      <c r="M177" s="7" t="s">
        <v>1</v>
      </c>
      <c r="N177" s="123" t="s">
        <v>41</v>
      </c>
      <c r="P177" s="124">
        <f>O177*H177</f>
        <v>0</v>
      </c>
      <c r="Q177" s="124">
        <v>2.81E-3</v>
      </c>
      <c r="R177" s="124">
        <f>Q177*H177</f>
        <v>6.4629999999999991E-3</v>
      </c>
      <c r="S177" s="124">
        <v>0</v>
      </c>
      <c r="T177" s="125">
        <f>S177*H177</f>
        <v>0</v>
      </c>
      <c r="AR177" s="126" t="s">
        <v>210</v>
      </c>
      <c r="AT177" s="126" t="s">
        <v>142</v>
      </c>
      <c r="AU177" s="126" t="s">
        <v>147</v>
      </c>
      <c r="AY177" s="49" t="s">
        <v>140</v>
      </c>
      <c r="BE177" s="127">
        <f>IF(N177="základná",J177,0)</f>
        <v>0</v>
      </c>
      <c r="BF177" s="127">
        <f>IF(N177="znížená",J177,0)</f>
        <v>0</v>
      </c>
      <c r="BG177" s="127">
        <f>IF(N177="zákl. prenesená",J177,0)</f>
        <v>0</v>
      </c>
      <c r="BH177" s="127">
        <f>IF(N177="zníž. prenesená",J177,0)</f>
        <v>0</v>
      </c>
      <c r="BI177" s="127">
        <f>IF(N177="nulová",J177,0)</f>
        <v>0</v>
      </c>
      <c r="BJ177" s="49" t="s">
        <v>147</v>
      </c>
      <c r="BK177" s="127">
        <f>ROUND(I177*H177,2)</f>
        <v>0</v>
      </c>
      <c r="BL177" s="49" t="s">
        <v>210</v>
      </c>
      <c r="BM177" s="126" t="s">
        <v>553</v>
      </c>
    </row>
    <row r="178" spans="2:65" s="11" customFormat="1">
      <c r="B178" s="128"/>
      <c r="C178" s="150"/>
      <c r="D178" s="151" t="s">
        <v>166</v>
      </c>
      <c r="E178" s="152" t="s">
        <v>1</v>
      </c>
      <c r="F178" s="153" t="s">
        <v>624</v>
      </c>
      <c r="G178" s="150"/>
      <c r="H178" s="154">
        <v>2.2999999999999998</v>
      </c>
      <c r="J178" s="150"/>
      <c r="L178" s="128"/>
      <c r="M178" s="130"/>
      <c r="T178" s="131"/>
      <c r="AT178" s="129" t="s">
        <v>166</v>
      </c>
      <c r="AU178" s="129" t="s">
        <v>147</v>
      </c>
      <c r="AV178" s="11" t="s">
        <v>147</v>
      </c>
      <c r="AW178" s="11" t="s">
        <v>31</v>
      </c>
      <c r="AX178" s="11" t="s">
        <v>75</v>
      </c>
      <c r="AY178" s="129" t="s">
        <v>140</v>
      </c>
    </row>
    <row r="179" spans="2:65" s="12" customFormat="1">
      <c r="B179" s="132"/>
      <c r="C179" s="155"/>
      <c r="D179" s="151" t="s">
        <v>166</v>
      </c>
      <c r="E179" s="156" t="s">
        <v>1</v>
      </c>
      <c r="F179" s="157" t="s">
        <v>168</v>
      </c>
      <c r="G179" s="155"/>
      <c r="H179" s="158">
        <v>2.2999999999999998</v>
      </c>
      <c r="J179" s="155"/>
      <c r="L179" s="132"/>
      <c r="M179" s="134"/>
      <c r="T179" s="135"/>
      <c r="AT179" s="133" t="s">
        <v>166</v>
      </c>
      <c r="AU179" s="133" t="s">
        <v>147</v>
      </c>
      <c r="AV179" s="12" t="s">
        <v>146</v>
      </c>
      <c r="AW179" s="12" t="s">
        <v>31</v>
      </c>
      <c r="AX179" s="12" t="s">
        <v>83</v>
      </c>
      <c r="AY179" s="133" t="s">
        <v>140</v>
      </c>
    </row>
    <row r="180" spans="2:65" s="59" customFormat="1" ht="24.2" customHeight="1">
      <c r="B180" s="4"/>
      <c r="C180" s="145" t="s">
        <v>238</v>
      </c>
      <c r="D180" s="145" t="s">
        <v>142</v>
      </c>
      <c r="E180" s="146" t="s">
        <v>392</v>
      </c>
      <c r="F180" s="147" t="s">
        <v>393</v>
      </c>
      <c r="G180" s="148" t="s">
        <v>259</v>
      </c>
      <c r="H180" s="149">
        <v>2.4</v>
      </c>
      <c r="I180" s="5"/>
      <c r="J180" s="167">
        <f>ROUND(I180*H180,2)</f>
        <v>0</v>
      </c>
      <c r="K180" s="6"/>
      <c r="L180" s="4"/>
      <c r="M180" s="7" t="s">
        <v>1</v>
      </c>
      <c r="N180" s="123" t="s">
        <v>41</v>
      </c>
      <c r="P180" s="124">
        <f>O180*H180</f>
        <v>0</v>
      </c>
      <c r="Q180" s="124">
        <v>2.16E-3</v>
      </c>
      <c r="R180" s="124">
        <f>Q180*H180</f>
        <v>5.1840000000000002E-3</v>
      </c>
      <c r="S180" s="124">
        <v>0</v>
      </c>
      <c r="T180" s="125">
        <f>S180*H180</f>
        <v>0</v>
      </c>
      <c r="AR180" s="126" t="s">
        <v>210</v>
      </c>
      <c r="AT180" s="126" t="s">
        <v>142</v>
      </c>
      <c r="AU180" s="126" t="s">
        <v>147</v>
      </c>
      <c r="AY180" s="49" t="s">
        <v>140</v>
      </c>
      <c r="BE180" s="127">
        <f>IF(N180="základná",J180,0)</f>
        <v>0</v>
      </c>
      <c r="BF180" s="127">
        <f>IF(N180="znížená",J180,0)</f>
        <v>0</v>
      </c>
      <c r="BG180" s="127">
        <f>IF(N180="zákl. prenesená",J180,0)</f>
        <v>0</v>
      </c>
      <c r="BH180" s="127">
        <f>IF(N180="zníž. prenesená",J180,0)</f>
        <v>0</v>
      </c>
      <c r="BI180" s="127">
        <f>IF(N180="nulová",J180,0)</f>
        <v>0</v>
      </c>
      <c r="BJ180" s="49" t="s">
        <v>147</v>
      </c>
      <c r="BK180" s="127">
        <f>ROUND(I180*H180,2)</f>
        <v>0</v>
      </c>
      <c r="BL180" s="49" t="s">
        <v>210</v>
      </c>
      <c r="BM180" s="126" t="s">
        <v>554</v>
      </c>
    </row>
    <row r="181" spans="2:65" s="11" customFormat="1">
      <c r="B181" s="128"/>
      <c r="C181" s="150"/>
      <c r="D181" s="151" t="s">
        <v>166</v>
      </c>
      <c r="E181" s="152" t="s">
        <v>1</v>
      </c>
      <c r="F181" s="153" t="s">
        <v>498</v>
      </c>
      <c r="G181" s="150"/>
      <c r="H181" s="154">
        <v>2.4</v>
      </c>
      <c r="J181" s="150"/>
      <c r="L181" s="128"/>
      <c r="M181" s="130"/>
      <c r="T181" s="131"/>
      <c r="AT181" s="129" t="s">
        <v>166</v>
      </c>
      <c r="AU181" s="129" t="s">
        <v>147</v>
      </c>
      <c r="AV181" s="11" t="s">
        <v>147</v>
      </c>
      <c r="AW181" s="11" t="s">
        <v>31</v>
      </c>
      <c r="AX181" s="11" t="s">
        <v>75</v>
      </c>
      <c r="AY181" s="129" t="s">
        <v>140</v>
      </c>
    </row>
    <row r="182" spans="2:65" s="12" customFormat="1">
      <c r="B182" s="132"/>
      <c r="C182" s="155"/>
      <c r="D182" s="151" t="s">
        <v>166</v>
      </c>
      <c r="E182" s="156" t="s">
        <v>1</v>
      </c>
      <c r="F182" s="157" t="s">
        <v>168</v>
      </c>
      <c r="G182" s="155"/>
      <c r="H182" s="158">
        <v>2.4</v>
      </c>
      <c r="J182" s="155"/>
      <c r="L182" s="132"/>
      <c r="M182" s="134"/>
      <c r="T182" s="135"/>
      <c r="AT182" s="133" t="s">
        <v>166</v>
      </c>
      <c r="AU182" s="133" t="s">
        <v>147</v>
      </c>
      <c r="AV182" s="12" t="s">
        <v>146</v>
      </c>
      <c r="AW182" s="12" t="s">
        <v>31</v>
      </c>
      <c r="AX182" s="12" t="s">
        <v>83</v>
      </c>
      <c r="AY182" s="133" t="s">
        <v>140</v>
      </c>
    </row>
    <row r="183" spans="2:65" s="59" customFormat="1" ht="33" customHeight="1">
      <c r="B183" s="4"/>
      <c r="C183" s="145" t="s">
        <v>7</v>
      </c>
      <c r="D183" s="145" t="s">
        <v>142</v>
      </c>
      <c r="E183" s="146" t="s">
        <v>396</v>
      </c>
      <c r="F183" s="147" t="s">
        <v>397</v>
      </c>
      <c r="G183" s="148" t="s">
        <v>145</v>
      </c>
      <c r="H183" s="149">
        <v>1</v>
      </c>
      <c r="I183" s="5"/>
      <c r="J183" s="167">
        <f>ROUND(I183*H183,2)</f>
        <v>0</v>
      </c>
      <c r="K183" s="6"/>
      <c r="L183" s="4"/>
      <c r="M183" s="7" t="s">
        <v>1</v>
      </c>
      <c r="N183" s="123" t="s">
        <v>41</v>
      </c>
      <c r="P183" s="124">
        <f>O183*H183</f>
        <v>0</v>
      </c>
      <c r="Q183" s="124">
        <v>1.5900000000000001E-3</v>
      </c>
      <c r="R183" s="124">
        <f>Q183*H183</f>
        <v>1.5900000000000001E-3</v>
      </c>
      <c r="S183" s="124">
        <v>0</v>
      </c>
      <c r="T183" s="125">
        <f>S183*H183</f>
        <v>0</v>
      </c>
      <c r="AR183" s="126" t="s">
        <v>210</v>
      </c>
      <c r="AT183" s="126" t="s">
        <v>142</v>
      </c>
      <c r="AU183" s="126" t="s">
        <v>147</v>
      </c>
      <c r="AY183" s="49" t="s">
        <v>140</v>
      </c>
      <c r="BE183" s="127">
        <f>IF(N183="základná",J183,0)</f>
        <v>0</v>
      </c>
      <c r="BF183" s="127">
        <f>IF(N183="znížená",J183,0)</f>
        <v>0</v>
      </c>
      <c r="BG183" s="127">
        <f>IF(N183="zákl. prenesená",J183,0)</f>
        <v>0</v>
      </c>
      <c r="BH183" s="127">
        <f>IF(N183="zníž. prenesená",J183,0)</f>
        <v>0</v>
      </c>
      <c r="BI183" s="127">
        <f>IF(N183="nulová",J183,0)</f>
        <v>0</v>
      </c>
      <c r="BJ183" s="49" t="s">
        <v>147</v>
      </c>
      <c r="BK183" s="127">
        <f>ROUND(I183*H183,2)</f>
        <v>0</v>
      </c>
      <c r="BL183" s="49" t="s">
        <v>210</v>
      </c>
      <c r="BM183" s="126" t="s">
        <v>555</v>
      </c>
    </row>
    <row r="184" spans="2:65" s="11" customFormat="1">
      <c r="B184" s="128"/>
      <c r="C184" s="150"/>
      <c r="D184" s="151" t="s">
        <v>166</v>
      </c>
      <c r="E184" s="152" t="s">
        <v>1</v>
      </c>
      <c r="F184" s="153" t="s">
        <v>83</v>
      </c>
      <c r="G184" s="150"/>
      <c r="H184" s="154">
        <v>1</v>
      </c>
      <c r="J184" s="150"/>
      <c r="L184" s="128"/>
      <c r="M184" s="130"/>
      <c r="T184" s="131"/>
      <c r="AT184" s="129" t="s">
        <v>166</v>
      </c>
      <c r="AU184" s="129" t="s">
        <v>147</v>
      </c>
      <c r="AV184" s="11" t="s">
        <v>147</v>
      </c>
      <c r="AW184" s="11" t="s">
        <v>31</v>
      </c>
      <c r="AX184" s="11" t="s">
        <v>75</v>
      </c>
      <c r="AY184" s="129" t="s">
        <v>140</v>
      </c>
    </row>
    <row r="185" spans="2:65" s="12" customFormat="1">
      <c r="B185" s="132"/>
      <c r="C185" s="155"/>
      <c r="D185" s="151" t="s">
        <v>166</v>
      </c>
      <c r="E185" s="156" t="s">
        <v>1</v>
      </c>
      <c r="F185" s="157" t="s">
        <v>168</v>
      </c>
      <c r="G185" s="155"/>
      <c r="H185" s="158">
        <v>1</v>
      </c>
      <c r="J185" s="155"/>
      <c r="L185" s="132"/>
      <c r="M185" s="134"/>
      <c r="T185" s="135"/>
      <c r="AT185" s="133" t="s">
        <v>166</v>
      </c>
      <c r="AU185" s="133" t="s">
        <v>147</v>
      </c>
      <c r="AV185" s="12" t="s">
        <v>146</v>
      </c>
      <c r="AW185" s="12" t="s">
        <v>31</v>
      </c>
      <c r="AX185" s="12" t="s">
        <v>83</v>
      </c>
      <c r="AY185" s="133" t="s">
        <v>140</v>
      </c>
    </row>
    <row r="186" spans="2:65" s="59" customFormat="1" ht="24.2" customHeight="1">
      <c r="B186" s="4"/>
      <c r="C186" s="145" t="s">
        <v>249</v>
      </c>
      <c r="D186" s="145" t="s">
        <v>142</v>
      </c>
      <c r="E186" s="146" t="s">
        <v>400</v>
      </c>
      <c r="F186" s="147" t="s">
        <v>401</v>
      </c>
      <c r="G186" s="148" t="s">
        <v>259</v>
      </c>
      <c r="H186" s="149">
        <v>3</v>
      </c>
      <c r="I186" s="5"/>
      <c r="J186" s="167">
        <f>ROUND(I186*H186,2)</f>
        <v>0</v>
      </c>
      <c r="K186" s="6"/>
      <c r="L186" s="4"/>
      <c r="M186" s="7" t="s">
        <v>1</v>
      </c>
      <c r="N186" s="123" t="s">
        <v>41</v>
      </c>
      <c r="P186" s="124">
        <f>O186*H186</f>
        <v>0</v>
      </c>
      <c r="Q186" s="124">
        <v>3.1099999999999999E-3</v>
      </c>
      <c r="R186" s="124">
        <f>Q186*H186</f>
        <v>9.3299999999999998E-3</v>
      </c>
      <c r="S186" s="124">
        <v>0</v>
      </c>
      <c r="T186" s="125">
        <f>S186*H186</f>
        <v>0</v>
      </c>
      <c r="AR186" s="126" t="s">
        <v>210</v>
      </c>
      <c r="AT186" s="126" t="s">
        <v>142</v>
      </c>
      <c r="AU186" s="126" t="s">
        <v>147</v>
      </c>
      <c r="AY186" s="49" t="s">
        <v>140</v>
      </c>
      <c r="BE186" s="127">
        <f>IF(N186="základná",J186,0)</f>
        <v>0</v>
      </c>
      <c r="BF186" s="127">
        <f>IF(N186="znížená",J186,0)</f>
        <v>0</v>
      </c>
      <c r="BG186" s="127">
        <f>IF(N186="zákl. prenesená",J186,0)</f>
        <v>0</v>
      </c>
      <c r="BH186" s="127">
        <f>IF(N186="zníž. prenesená",J186,0)</f>
        <v>0</v>
      </c>
      <c r="BI186" s="127">
        <f>IF(N186="nulová",J186,0)</f>
        <v>0</v>
      </c>
      <c r="BJ186" s="49" t="s">
        <v>147</v>
      </c>
      <c r="BK186" s="127">
        <f>ROUND(I186*H186,2)</f>
        <v>0</v>
      </c>
      <c r="BL186" s="49" t="s">
        <v>210</v>
      </c>
      <c r="BM186" s="126" t="s">
        <v>556</v>
      </c>
    </row>
    <row r="187" spans="2:65" s="11" customFormat="1">
      <c r="B187" s="128"/>
      <c r="C187" s="150"/>
      <c r="D187" s="151" t="s">
        <v>166</v>
      </c>
      <c r="E187" s="152" t="s">
        <v>1</v>
      </c>
      <c r="F187" s="153" t="s">
        <v>98</v>
      </c>
      <c r="G187" s="150"/>
      <c r="H187" s="154">
        <v>3</v>
      </c>
      <c r="J187" s="150"/>
      <c r="L187" s="128"/>
      <c r="M187" s="130"/>
      <c r="T187" s="131"/>
      <c r="AT187" s="129" t="s">
        <v>166</v>
      </c>
      <c r="AU187" s="129" t="s">
        <v>147</v>
      </c>
      <c r="AV187" s="11" t="s">
        <v>147</v>
      </c>
      <c r="AW187" s="11" t="s">
        <v>31</v>
      </c>
      <c r="AX187" s="11" t="s">
        <v>75</v>
      </c>
      <c r="AY187" s="129" t="s">
        <v>140</v>
      </c>
    </row>
    <row r="188" spans="2:65" s="12" customFormat="1">
      <c r="B188" s="132"/>
      <c r="C188" s="155"/>
      <c r="D188" s="151" t="s">
        <v>166</v>
      </c>
      <c r="E188" s="156" t="s">
        <v>1</v>
      </c>
      <c r="F188" s="157" t="s">
        <v>168</v>
      </c>
      <c r="G188" s="155"/>
      <c r="H188" s="158">
        <v>3</v>
      </c>
      <c r="J188" s="155"/>
      <c r="L188" s="132"/>
      <c r="M188" s="134"/>
      <c r="T188" s="135"/>
      <c r="AT188" s="133" t="s">
        <v>166</v>
      </c>
      <c r="AU188" s="133" t="s">
        <v>147</v>
      </c>
      <c r="AV188" s="12" t="s">
        <v>146</v>
      </c>
      <c r="AW188" s="12" t="s">
        <v>31</v>
      </c>
      <c r="AX188" s="12" t="s">
        <v>83</v>
      </c>
      <c r="AY188" s="133" t="s">
        <v>140</v>
      </c>
    </row>
    <row r="189" spans="2:65" s="59" customFormat="1" ht="24.2" customHeight="1">
      <c r="B189" s="4"/>
      <c r="C189" s="145" t="s">
        <v>256</v>
      </c>
      <c r="D189" s="145" t="s">
        <v>142</v>
      </c>
      <c r="E189" s="146" t="s">
        <v>561</v>
      </c>
      <c r="F189" s="147" t="s">
        <v>562</v>
      </c>
      <c r="G189" s="148" t="s">
        <v>96</v>
      </c>
      <c r="H189" s="149">
        <v>5.52</v>
      </c>
      <c r="I189" s="5"/>
      <c r="J189" s="167">
        <f>ROUND(I189*H189,2)</f>
        <v>0</v>
      </c>
      <c r="K189" s="6"/>
      <c r="L189" s="4"/>
      <c r="M189" s="7" t="s">
        <v>1</v>
      </c>
      <c r="N189" s="123" t="s">
        <v>41</v>
      </c>
      <c r="P189" s="124">
        <f>O189*H189</f>
        <v>0</v>
      </c>
      <c r="Q189" s="124">
        <v>0</v>
      </c>
      <c r="R189" s="124">
        <f>Q189*H189</f>
        <v>0</v>
      </c>
      <c r="S189" s="124">
        <v>7.3200000000000001E-3</v>
      </c>
      <c r="T189" s="125">
        <f>S189*H189</f>
        <v>4.0406399999999995E-2</v>
      </c>
      <c r="AR189" s="126" t="s">
        <v>146</v>
      </c>
      <c r="AT189" s="126" t="s">
        <v>142</v>
      </c>
      <c r="AU189" s="126" t="s">
        <v>147</v>
      </c>
      <c r="AY189" s="49" t="s">
        <v>140</v>
      </c>
      <c r="BE189" s="127">
        <f>IF(N189="základná",J189,0)</f>
        <v>0</v>
      </c>
      <c r="BF189" s="127">
        <f>IF(N189="znížená",J189,0)</f>
        <v>0</v>
      </c>
      <c r="BG189" s="127">
        <f>IF(N189="zákl. prenesená",J189,0)</f>
        <v>0</v>
      </c>
      <c r="BH189" s="127">
        <f>IF(N189="zníž. prenesená",J189,0)</f>
        <v>0</v>
      </c>
      <c r="BI189" s="127">
        <f>IF(N189="nulová",J189,0)</f>
        <v>0</v>
      </c>
      <c r="BJ189" s="49" t="s">
        <v>147</v>
      </c>
      <c r="BK189" s="127">
        <f>ROUND(I189*H189,2)</f>
        <v>0</v>
      </c>
      <c r="BL189" s="49" t="s">
        <v>146</v>
      </c>
      <c r="BM189" s="126" t="s">
        <v>563</v>
      </c>
    </row>
    <row r="190" spans="2:65" s="11" customFormat="1">
      <c r="B190" s="128"/>
      <c r="C190" s="150"/>
      <c r="D190" s="151" t="s">
        <v>166</v>
      </c>
      <c r="E190" s="152" t="s">
        <v>1</v>
      </c>
      <c r="F190" s="153" t="s">
        <v>603</v>
      </c>
      <c r="G190" s="150"/>
      <c r="H190" s="154">
        <v>5.52</v>
      </c>
      <c r="J190" s="150"/>
      <c r="L190" s="128"/>
      <c r="M190" s="130"/>
      <c r="T190" s="131"/>
      <c r="AT190" s="129" t="s">
        <v>166</v>
      </c>
      <c r="AU190" s="129" t="s">
        <v>147</v>
      </c>
      <c r="AV190" s="11" t="s">
        <v>147</v>
      </c>
      <c r="AW190" s="11" t="s">
        <v>31</v>
      </c>
      <c r="AX190" s="11" t="s">
        <v>75</v>
      </c>
      <c r="AY190" s="129" t="s">
        <v>140</v>
      </c>
    </row>
    <row r="191" spans="2:65" s="12" customFormat="1">
      <c r="B191" s="132"/>
      <c r="C191" s="155"/>
      <c r="D191" s="151" t="s">
        <v>166</v>
      </c>
      <c r="E191" s="156" t="s">
        <v>1</v>
      </c>
      <c r="F191" s="157" t="s">
        <v>168</v>
      </c>
      <c r="G191" s="155"/>
      <c r="H191" s="158">
        <v>5.52</v>
      </c>
      <c r="J191" s="155"/>
      <c r="L191" s="132"/>
      <c r="M191" s="134"/>
      <c r="T191" s="135"/>
      <c r="AT191" s="133" t="s">
        <v>166</v>
      </c>
      <c r="AU191" s="133" t="s">
        <v>147</v>
      </c>
      <c r="AV191" s="12" t="s">
        <v>146</v>
      </c>
      <c r="AW191" s="12" t="s">
        <v>31</v>
      </c>
      <c r="AX191" s="12" t="s">
        <v>83</v>
      </c>
      <c r="AY191" s="133" t="s">
        <v>140</v>
      </c>
    </row>
    <row r="192" spans="2:65" s="59" customFormat="1" ht="21.75" customHeight="1">
      <c r="B192" s="4"/>
      <c r="C192" s="145" t="s">
        <v>262</v>
      </c>
      <c r="D192" s="145" t="s">
        <v>142</v>
      </c>
      <c r="E192" s="146" t="s">
        <v>415</v>
      </c>
      <c r="F192" s="147" t="s">
        <v>416</v>
      </c>
      <c r="G192" s="148" t="s">
        <v>145</v>
      </c>
      <c r="H192" s="149">
        <v>2</v>
      </c>
      <c r="I192" s="5"/>
      <c r="J192" s="167">
        <f>ROUND(I192*H192,2)</f>
        <v>0</v>
      </c>
      <c r="K192" s="6"/>
      <c r="L192" s="4"/>
      <c r="M192" s="7" t="s">
        <v>1</v>
      </c>
      <c r="N192" s="123" t="s">
        <v>41</v>
      </c>
      <c r="P192" s="124">
        <f>O192*H192</f>
        <v>0</v>
      </c>
      <c r="Q192" s="124">
        <v>0</v>
      </c>
      <c r="R192" s="124">
        <f>Q192*H192</f>
        <v>0</v>
      </c>
      <c r="S192" s="124">
        <v>9.0000000000000006E-5</v>
      </c>
      <c r="T192" s="125">
        <f>S192*H192</f>
        <v>1.8000000000000001E-4</v>
      </c>
      <c r="AR192" s="126" t="s">
        <v>210</v>
      </c>
      <c r="AT192" s="126" t="s">
        <v>142</v>
      </c>
      <c r="AU192" s="126" t="s">
        <v>147</v>
      </c>
      <c r="AY192" s="49" t="s">
        <v>140</v>
      </c>
      <c r="BE192" s="127">
        <f>IF(N192="základná",J192,0)</f>
        <v>0</v>
      </c>
      <c r="BF192" s="127">
        <f>IF(N192="znížená",J192,0)</f>
        <v>0</v>
      </c>
      <c r="BG192" s="127">
        <f>IF(N192="zákl. prenesená",J192,0)</f>
        <v>0</v>
      </c>
      <c r="BH192" s="127">
        <f>IF(N192="zníž. prenesená",J192,0)</f>
        <v>0</v>
      </c>
      <c r="BI192" s="127">
        <f>IF(N192="nulová",J192,0)</f>
        <v>0</v>
      </c>
      <c r="BJ192" s="49" t="s">
        <v>147</v>
      </c>
      <c r="BK192" s="127">
        <f>ROUND(I192*H192,2)</f>
        <v>0</v>
      </c>
      <c r="BL192" s="49" t="s">
        <v>210</v>
      </c>
      <c r="BM192" s="126" t="s">
        <v>564</v>
      </c>
    </row>
    <row r="193" spans="2:65" s="11" customFormat="1">
      <c r="B193" s="128"/>
      <c r="C193" s="150"/>
      <c r="D193" s="151" t="s">
        <v>166</v>
      </c>
      <c r="E193" s="152" t="s">
        <v>1</v>
      </c>
      <c r="F193" s="153" t="s">
        <v>147</v>
      </c>
      <c r="G193" s="150"/>
      <c r="H193" s="154">
        <v>2</v>
      </c>
      <c r="J193" s="150"/>
      <c r="L193" s="128"/>
      <c r="M193" s="130"/>
      <c r="T193" s="131"/>
      <c r="AT193" s="129" t="s">
        <v>166</v>
      </c>
      <c r="AU193" s="129" t="s">
        <v>147</v>
      </c>
      <c r="AV193" s="11" t="s">
        <v>147</v>
      </c>
      <c r="AW193" s="11" t="s">
        <v>31</v>
      </c>
      <c r="AX193" s="11" t="s">
        <v>75</v>
      </c>
      <c r="AY193" s="129" t="s">
        <v>140</v>
      </c>
    </row>
    <row r="194" spans="2:65" s="12" customFormat="1">
      <c r="B194" s="132"/>
      <c r="C194" s="155"/>
      <c r="D194" s="151" t="s">
        <v>166</v>
      </c>
      <c r="E194" s="156" t="s">
        <v>1</v>
      </c>
      <c r="F194" s="157" t="s">
        <v>168</v>
      </c>
      <c r="G194" s="155"/>
      <c r="H194" s="158">
        <v>2</v>
      </c>
      <c r="J194" s="155"/>
      <c r="L194" s="132"/>
      <c r="M194" s="134"/>
      <c r="T194" s="135"/>
      <c r="AT194" s="133" t="s">
        <v>166</v>
      </c>
      <c r="AU194" s="133" t="s">
        <v>147</v>
      </c>
      <c r="AV194" s="12" t="s">
        <v>146</v>
      </c>
      <c r="AW194" s="12" t="s">
        <v>31</v>
      </c>
      <c r="AX194" s="12" t="s">
        <v>83</v>
      </c>
      <c r="AY194" s="133" t="s">
        <v>140</v>
      </c>
    </row>
    <row r="195" spans="2:65" s="59" customFormat="1" ht="24.2" customHeight="1">
      <c r="B195" s="4"/>
      <c r="C195" s="145" t="s">
        <v>267</v>
      </c>
      <c r="D195" s="145" t="s">
        <v>142</v>
      </c>
      <c r="E195" s="146" t="s">
        <v>420</v>
      </c>
      <c r="F195" s="147" t="s">
        <v>421</v>
      </c>
      <c r="G195" s="148" t="s">
        <v>259</v>
      </c>
      <c r="H195" s="149">
        <v>2.4</v>
      </c>
      <c r="I195" s="5"/>
      <c r="J195" s="167">
        <f>ROUND(I195*H195,2)</f>
        <v>0</v>
      </c>
      <c r="K195" s="6"/>
      <c r="L195" s="4"/>
      <c r="M195" s="7" t="s">
        <v>1</v>
      </c>
      <c r="N195" s="123" t="s">
        <v>41</v>
      </c>
      <c r="P195" s="124">
        <f>O195*H195</f>
        <v>0</v>
      </c>
      <c r="Q195" s="124">
        <v>0</v>
      </c>
      <c r="R195" s="124">
        <f>Q195*H195</f>
        <v>0</v>
      </c>
      <c r="S195" s="124">
        <v>3.3E-3</v>
      </c>
      <c r="T195" s="125">
        <f>S195*H195</f>
        <v>7.92E-3</v>
      </c>
      <c r="AR195" s="126" t="s">
        <v>210</v>
      </c>
      <c r="AT195" s="126" t="s">
        <v>142</v>
      </c>
      <c r="AU195" s="126" t="s">
        <v>147</v>
      </c>
      <c r="AY195" s="49" t="s">
        <v>140</v>
      </c>
      <c r="BE195" s="127">
        <f>IF(N195="základná",J195,0)</f>
        <v>0</v>
      </c>
      <c r="BF195" s="127">
        <f>IF(N195="znížená",J195,0)</f>
        <v>0</v>
      </c>
      <c r="BG195" s="127">
        <f>IF(N195="zákl. prenesená",J195,0)</f>
        <v>0</v>
      </c>
      <c r="BH195" s="127">
        <f>IF(N195="zníž. prenesená",J195,0)</f>
        <v>0</v>
      </c>
      <c r="BI195" s="127">
        <f>IF(N195="nulová",J195,0)</f>
        <v>0</v>
      </c>
      <c r="BJ195" s="49" t="s">
        <v>147</v>
      </c>
      <c r="BK195" s="127">
        <f>ROUND(I195*H195,2)</f>
        <v>0</v>
      </c>
      <c r="BL195" s="49" t="s">
        <v>210</v>
      </c>
      <c r="BM195" s="126" t="s">
        <v>565</v>
      </c>
    </row>
    <row r="196" spans="2:65" s="11" customFormat="1">
      <c r="B196" s="128"/>
      <c r="C196" s="150"/>
      <c r="D196" s="151" t="s">
        <v>166</v>
      </c>
      <c r="E196" s="152" t="s">
        <v>1</v>
      </c>
      <c r="F196" s="153" t="s">
        <v>498</v>
      </c>
      <c r="G196" s="150"/>
      <c r="H196" s="154">
        <v>2.4</v>
      </c>
      <c r="J196" s="150"/>
      <c r="L196" s="128"/>
      <c r="M196" s="130"/>
      <c r="T196" s="131"/>
      <c r="AT196" s="129" t="s">
        <v>166</v>
      </c>
      <c r="AU196" s="129" t="s">
        <v>147</v>
      </c>
      <c r="AV196" s="11" t="s">
        <v>147</v>
      </c>
      <c r="AW196" s="11" t="s">
        <v>31</v>
      </c>
      <c r="AX196" s="11" t="s">
        <v>75</v>
      </c>
      <c r="AY196" s="129" t="s">
        <v>140</v>
      </c>
    </row>
    <row r="197" spans="2:65" s="12" customFormat="1">
      <c r="B197" s="132"/>
      <c r="C197" s="155"/>
      <c r="D197" s="151" t="s">
        <v>166</v>
      </c>
      <c r="E197" s="156" t="s">
        <v>1</v>
      </c>
      <c r="F197" s="157" t="s">
        <v>168</v>
      </c>
      <c r="G197" s="155"/>
      <c r="H197" s="158">
        <v>2.4</v>
      </c>
      <c r="J197" s="155"/>
      <c r="L197" s="132"/>
      <c r="M197" s="134"/>
      <c r="T197" s="135"/>
      <c r="AT197" s="133" t="s">
        <v>166</v>
      </c>
      <c r="AU197" s="133" t="s">
        <v>147</v>
      </c>
      <c r="AV197" s="12" t="s">
        <v>146</v>
      </c>
      <c r="AW197" s="12" t="s">
        <v>31</v>
      </c>
      <c r="AX197" s="12" t="s">
        <v>83</v>
      </c>
      <c r="AY197" s="133" t="s">
        <v>140</v>
      </c>
    </row>
    <row r="198" spans="2:65" s="59" customFormat="1" ht="24.2" customHeight="1">
      <c r="B198" s="4"/>
      <c r="C198" s="145" t="s">
        <v>274</v>
      </c>
      <c r="D198" s="145" t="s">
        <v>142</v>
      </c>
      <c r="E198" s="146" t="s">
        <v>424</v>
      </c>
      <c r="F198" s="147" t="s">
        <v>425</v>
      </c>
      <c r="G198" s="148" t="s">
        <v>145</v>
      </c>
      <c r="H198" s="149">
        <v>1</v>
      </c>
      <c r="I198" s="5"/>
      <c r="J198" s="167">
        <f>ROUND(I198*H198,2)</f>
        <v>0</v>
      </c>
      <c r="K198" s="6"/>
      <c r="L198" s="4"/>
      <c r="M198" s="7" t="s">
        <v>1</v>
      </c>
      <c r="N198" s="123" t="s">
        <v>41</v>
      </c>
      <c r="P198" s="124">
        <f>O198*H198</f>
        <v>0</v>
      </c>
      <c r="Q198" s="124">
        <v>0</v>
      </c>
      <c r="R198" s="124">
        <f>Q198*H198</f>
        <v>0</v>
      </c>
      <c r="S198" s="124">
        <v>1.1000000000000001E-3</v>
      </c>
      <c r="T198" s="125">
        <f>S198*H198</f>
        <v>1.1000000000000001E-3</v>
      </c>
      <c r="AR198" s="126" t="s">
        <v>210</v>
      </c>
      <c r="AT198" s="126" t="s">
        <v>142</v>
      </c>
      <c r="AU198" s="126" t="s">
        <v>147</v>
      </c>
      <c r="AY198" s="49" t="s">
        <v>140</v>
      </c>
      <c r="BE198" s="127">
        <f>IF(N198="základná",J198,0)</f>
        <v>0</v>
      </c>
      <c r="BF198" s="127">
        <f>IF(N198="znížená",J198,0)</f>
        <v>0</v>
      </c>
      <c r="BG198" s="127">
        <f>IF(N198="zákl. prenesená",J198,0)</f>
        <v>0</v>
      </c>
      <c r="BH198" s="127">
        <f>IF(N198="zníž. prenesená",J198,0)</f>
        <v>0</v>
      </c>
      <c r="BI198" s="127">
        <f>IF(N198="nulová",J198,0)</f>
        <v>0</v>
      </c>
      <c r="BJ198" s="49" t="s">
        <v>147</v>
      </c>
      <c r="BK198" s="127">
        <f>ROUND(I198*H198,2)</f>
        <v>0</v>
      </c>
      <c r="BL198" s="49" t="s">
        <v>210</v>
      </c>
      <c r="BM198" s="126" t="s">
        <v>566</v>
      </c>
    </row>
    <row r="199" spans="2:65" s="11" customFormat="1">
      <c r="B199" s="128"/>
      <c r="C199" s="150"/>
      <c r="D199" s="151" t="s">
        <v>166</v>
      </c>
      <c r="E199" s="152" t="s">
        <v>1</v>
      </c>
      <c r="F199" s="153" t="s">
        <v>83</v>
      </c>
      <c r="G199" s="150"/>
      <c r="H199" s="154">
        <v>1</v>
      </c>
      <c r="J199" s="150"/>
      <c r="L199" s="128"/>
      <c r="M199" s="130"/>
      <c r="T199" s="131"/>
      <c r="AT199" s="129" t="s">
        <v>166</v>
      </c>
      <c r="AU199" s="129" t="s">
        <v>147</v>
      </c>
      <c r="AV199" s="11" t="s">
        <v>147</v>
      </c>
      <c r="AW199" s="11" t="s">
        <v>31</v>
      </c>
      <c r="AX199" s="11" t="s">
        <v>75</v>
      </c>
      <c r="AY199" s="129" t="s">
        <v>140</v>
      </c>
    </row>
    <row r="200" spans="2:65" s="12" customFormat="1">
      <c r="B200" s="132"/>
      <c r="C200" s="155"/>
      <c r="D200" s="151" t="s">
        <v>166</v>
      </c>
      <c r="E200" s="156" t="s">
        <v>1</v>
      </c>
      <c r="F200" s="157" t="s">
        <v>168</v>
      </c>
      <c r="G200" s="155"/>
      <c r="H200" s="158">
        <v>1</v>
      </c>
      <c r="J200" s="155"/>
      <c r="L200" s="132"/>
      <c r="M200" s="134"/>
      <c r="T200" s="135"/>
      <c r="AT200" s="133" t="s">
        <v>166</v>
      </c>
      <c r="AU200" s="133" t="s">
        <v>147</v>
      </c>
      <c r="AV200" s="12" t="s">
        <v>146</v>
      </c>
      <c r="AW200" s="12" t="s">
        <v>31</v>
      </c>
      <c r="AX200" s="12" t="s">
        <v>83</v>
      </c>
      <c r="AY200" s="133" t="s">
        <v>140</v>
      </c>
    </row>
    <row r="201" spans="2:65" s="59" customFormat="1" ht="24.2" customHeight="1">
      <c r="B201" s="4"/>
      <c r="C201" s="145" t="s">
        <v>279</v>
      </c>
      <c r="D201" s="145" t="s">
        <v>142</v>
      </c>
      <c r="E201" s="146" t="s">
        <v>428</v>
      </c>
      <c r="F201" s="147" t="s">
        <v>429</v>
      </c>
      <c r="G201" s="148" t="s">
        <v>259</v>
      </c>
      <c r="H201" s="149">
        <v>3</v>
      </c>
      <c r="I201" s="5"/>
      <c r="J201" s="167">
        <f>ROUND(I201*H201,2)</f>
        <v>0</v>
      </c>
      <c r="K201" s="6"/>
      <c r="L201" s="4"/>
      <c r="M201" s="7" t="s">
        <v>1</v>
      </c>
      <c r="N201" s="123" t="s">
        <v>41</v>
      </c>
      <c r="P201" s="124">
        <f>O201*H201</f>
        <v>0</v>
      </c>
      <c r="Q201" s="124">
        <v>0</v>
      </c>
      <c r="R201" s="124">
        <f>Q201*H201</f>
        <v>0</v>
      </c>
      <c r="S201" s="124">
        <v>3.5599999999999998E-3</v>
      </c>
      <c r="T201" s="125">
        <f>S201*H201</f>
        <v>1.0679999999999999E-2</v>
      </c>
      <c r="AR201" s="126" t="s">
        <v>210</v>
      </c>
      <c r="AT201" s="126" t="s">
        <v>142</v>
      </c>
      <c r="AU201" s="126" t="s">
        <v>147</v>
      </c>
      <c r="AY201" s="49" t="s">
        <v>140</v>
      </c>
      <c r="BE201" s="127">
        <f>IF(N201="základná",J201,0)</f>
        <v>0</v>
      </c>
      <c r="BF201" s="127">
        <f>IF(N201="znížená",J201,0)</f>
        <v>0</v>
      </c>
      <c r="BG201" s="127">
        <f>IF(N201="zákl. prenesená",J201,0)</f>
        <v>0</v>
      </c>
      <c r="BH201" s="127">
        <f>IF(N201="zníž. prenesená",J201,0)</f>
        <v>0</v>
      </c>
      <c r="BI201" s="127">
        <f>IF(N201="nulová",J201,0)</f>
        <v>0</v>
      </c>
      <c r="BJ201" s="49" t="s">
        <v>147</v>
      </c>
      <c r="BK201" s="127">
        <f>ROUND(I201*H201,2)</f>
        <v>0</v>
      </c>
      <c r="BL201" s="49" t="s">
        <v>210</v>
      </c>
      <c r="BM201" s="126" t="s">
        <v>567</v>
      </c>
    </row>
    <row r="202" spans="2:65" s="11" customFormat="1">
      <c r="B202" s="128"/>
      <c r="C202" s="150"/>
      <c r="D202" s="151" t="s">
        <v>166</v>
      </c>
      <c r="E202" s="152" t="s">
        <v>1</v>
      </c>
      <c r="F202" s="153" t="s">
        <v>568</v>
      </c>
      <c r="G202" s="150"/>
      <c r="H202" s="154">
        <v>3</v>
      </c>
      <c r="J202" s="150"/>
      <c r="L202" s="128"/>
      <c r="M202" s="130"/>
      <c r="T202" s="131"/>
      <c r="AT202" s="129" t="s">
        <v>166</v>
      </c>
      <c r="AU202" s="129" t="s">
        <v>147</v>
      </c>
      <c r="AV202" s="11" t="s">
        <v>147</v>
      </c>
      <c r="AW202" s="11" t="s">
        <v>31</v>
      </c>
      <c r="AX202" s="11" t="s">
        <v>75</v>
      </c>
      <c r="AY202" s="129" t="s">
        <v>140</v>
      </c>
    </row>
    <row r="203" spans="2:65" s="12" customFormat="1">
      <c r="B203" s="132"/>
      <c r="C203" s="155"/>
      <c r="D203" s="151" t="s">
        <v>166</v>
      </c>
      <c r="E203" s="156" t="s">
        <v>1</v>
      </c>
      <c r="F203" s="157" t="s">
        <v>168</v>
      </c>
      <c r="G203" s="155"/>
      <c r="H203" s="158">
        <v>3</v>
      </c>
      <c r="J203" s="155"/>
      <c r="L203" s="132"/>
      <c r="M203" s="134"/>
      <c r="T203" s="135"/>
      <c r="AT203" s="133" t="s">
        <v>166</v>
      </c>
      <c r="AU203" s="133" t="s">
        <v>147</v>
      </c>
      <c r="AV203" s="12" t="s">
        <v>146</v>
      </c>
      <c r="AW203" s="12" t="s">
        <v>31</v>
      </c>
      <c r="AX203" s="12" t="s">
        <v>83</v>
      </c>
      <c r="AY203" s="133" t="s">
        <v>140</v>
      </c>
    </row>
    <row r="204" spans="2:65" s="59" customFormat="1" ht="33" customHeight="1">
      <c r="B204" s="4"/>
      <c r="C204" s="145" t="s">
        <v>284</v>
      </c>
      <c r="D204" s="145" t="s">
        <v>142</v>
      </c>
      <c r="E204" s="146" t="s">
        <v>432</v>
      </c>
      <c r="F204" s="147" t="s">
        <v>433</v>
      </c>
      <c r="G204" s="148" t="s">
        <v>145</v>
      </c>
      <c r="H204" s="149">
        <v>4</v>
      </c>
      <c r="I204" s="5"/>
      <c r="J204" s="167">
        <f>ROUND(I204*H204,2)</f>
        <v>0</v>
      </c>
      <c r="K204" s="6"/>
      <c r="L204" s="4"/>
      <c r="M204" s="7" t="s">
        <v>1</v>
      </c>
      <c r="N204" s="123" t="s">
        <v>41</v>
      </c>
      <c r="P204" s="124">
        <f>O204*H204</f>
        <v>0</v>
      </c>
      <c r="Q204" s="124">
        <v>0</v>
      </c>
      <c r="R204" s="124">
        <f>Q204*H204</f>
        <v>0</v>
      </c>
      <c r="S204" s="124">
        <v>1.16E-3</v>
      </c>
      <c r="T204" s="125">
        <f>S204*H204</f>
        <v>4.64E-3</v>
      </c>
      <c r="AR204" s="126" t="s">
        <v>210</v>
      </c>
      <c r="AT204" s="126" t="s">
        <v>142</v>
      </c>
      <c r="AU204" s="126" t="s">
        <v>147</v>
      </c>
      <c r="AY204" s="49" t="s">
        <v>140</v>
      </c>
      <c r="BE204" s="127">
        <f>IF(N204="základná",J204,0)</f>
        <v>0</v>
      </c>
      <c r="BF204" s="127">
        <f>IF(N204="znížená",J204,0)</f>
        <v>0</v>
      </c>
      <c r="BG204" s="127">
        <f>IF(N204="zákl. prenesená",J204,0)</f>
        <v>0</v>
      </c>
      <c r="BH204" s="127">
        <f>IF(N204="zníž. prenesená",J204,0)</f>
        <v>0</v>
      </c>
      <c r="BI204" s="127">
        <f>IF(N204="nulová",J204,0)</f>
        <v>0</v>
      </c>
      <c r="BJ204" s="49" t="s">
        <v>147</v>
      </c>
      <c r="BK204" s="127">
        <f>ROUND(I204*H204,2)</f>
        <v>0</v>
      </c>
      <c r="BL204" s="49" t="s">
        <v>210</v>
      </c>
      <c r="BM204" s="126" t="s">
        <v>569</v>
      </c>
    </row>
    <row r="205" spans="2:65" s="11" customFormat="1">
      <c r="B205" s="128"/>
      <c r="C205" s="150"/>
      <c r="D205" s="151" t="s">
        <v>166</v>
      </c>
      <c r="E205" s="152" t="s">
        <v>1</v>
      </c>
      <c r="F205" s="153" t="s">
        <v>146</v>
      </c>
      <c r="G205" s="150"/>
      <c r="H205" s="154">
        <v>4</v>
      </c>
      <c r="J205" s="150"/>
      <c r="L205" s="128"/>
      <c r="M205" s="130"/>
      <c r="T205" s="131"/>
      <c r="AT205" s="129" t="s">
        <v>166</v>
      </c>
      <c r="AU205" s="129" t="s">
        <v>147</v>
      </c>
      <c r="AV205" s="11" t="s">
        <v>147</v>
      </c>
      <c r="AW205" s="11" t="s">
        <v>31</v>
      </c>
      <c r="AX205" s="11" t="s">
        <v>75</v>
      </c>
      <c r="AY205" s="129" t="s">
        <v>140</v>
      </c>
    </row>
    <row r="206" spans="2:65" s="12" customFormat="1">
      <c r="B206" s="132"/>
      <c r="C206" s="155"/>
      <c r="D206" s="151" t="s">
        <v>166</v>
      </c>
      <c r="E206" s="156" t="s">
        <v>1</v>
      </c>
      <c r="F206" s="157" t="s">
        <v>168</v>
      </c>
      <c r="G206" s="155"/>
      <c r="H206" s="158">
        <v>4</v>
      </c>
      <c r="J206" s="155"/>
      <c r="L206" s="132"/>
      <c r="M206" s="134"/>
      <c r="T206" s="135"/>
      <c r="AT206" s="133" t="s">
        <v>166</v>
      </c>
      <c r="AU206" s="133" t="s">
        <v>147</v>
      </c>
      <c r="AV206" s="12" t="s">
        <v>146</v>
      </c>
      <c r="AW206" s="12" t="s">
        <v>31</v>
      </c>
      <c r="AX206" s="12" t="s">
        <v>83</v>
      </c>
      <c r="AY206" s="133" t="s">
        <v>140</v>
      </c>
    </row>
    <row r="207" spans="2:65" s="59" customFormat="1" ht="24.2" customHeight="1">
      <c r="B207" s="4"/>
      <c r="C207" s="145" t="s">
        <v>289</v>
      </c>
      <c r="D207" s="145" t="s">
        <v>142</v>
      </c>
      <c r="E207" s="146" t="s">
        <v>437</v>
      </c>
      <c r="F207" s="147" t="s">
        <v>438</v>
      </c>
      <c r="G207" s="148" t="s">
        <v>252</v>
      </c>
      <c r="H207" s="13"/>
      <c r="I207" s="5"/>
      <c r="J207" s="167">
        <f>ROUND(I207*H207,2)</f>
        <v>0</v>
      </c>
      <c r="K207" s="6"/>
      <c r="L207" s="4"/>
      <c r="M207" s="7" t="s">
        <v>1</v>
      </c>
      <c r="N207" s="123" t="s">
        <v>41</v>
      </c>
      <c r="P207" s="124">
        <f>O207*H207</f>
        <v>0</v>
      </c>
      <c r="Q207" s="124">
        <v>0</v>
      </c>
      <c r="R207" s="124">
        <f>Q207*H207</f>
        <v>0</v>
      </c>
      <c r="S207" s="124">
        <v>0</v>
      </c>
      <c r="T207" s="125">
        <f>S207*H207</f>
        <v>0</v>
      </c>
      <c r="AR207" s="126" t="s">
        <v>210</v>
      </c>
      <c r="AT207" s="126" t="s">
        <v>142</v>
      </c>
      <c r="AU207" s="126" t="s">
        <v>147</v>
      </c>
      <c r="AY207" s="49" t="s">
        <v>140</v>
      </c>
      <c r="BE207" s="127">
        <f>IF(N207="základná",J207,0)</f>
        <v>0</v>
      </c>
      <c r="BF207" s="127">
        <f>IF(N207="znížená",J207,0)</f>
        <v>0</v>
      </c>
      <c r="BG207" s="127">
        <f>IF(N207="zákl. prenesená",J207,0)</f>
        <v>0</v>
      </c>
      <c r="BH207" s="127">
        <f>IF(N207="zníž. prenesená",J207,0)</f>
        <v>0</v>
      </c>
      <c r="BI207" s="127">
        <f>IF(N207="nulová",J207,0)</f>
        <v>0</v>
      </c>
      <c r="BJ207" s="49" t="s">
        <v>147</v>
      </c>
      <c r="BK207" s="127">
        <f>ROUND(I207*H207,2)</f>
        <v>0</v>
      </c>
      <c r="BL207" s="49" t="s">
        <v>210</v>
      </c>
      <c r="BM207" s="126" t="s">
        <v>570</v>
      </c>
    </row>
    <row r="208" spans="2:65" s="3" customFormat="1" ht="22.9" customHeight="1">
      <c r="B208" s="116"/>
      <c r="C208" s="141"/>
      <c r="D208" s="142" t="s">
        <v>74</v>
      </c>
      <c r="E208" s="144" t="s">
        <v>440</v>
      </c>
      <c r="F208" s="144" t="s">
        <v>441</v>
      </c>
      <c r="G208" s="141"/>
      <c r="H208" s="141"/>
      <c r="J208" s="166">
        <f>BK208</f>
        <v>0</v>
      </c>
      <c r="L208" s="116"/>
      <c r="M208" s="118"/>
      <c r="P208" s="119">
        <f>SUM(P209:P212)</f>
        <v>0</v>
      </c>
      <c r="R208" s="119">
        <f>SUM(R209:R212)</f>
        <v>1.5651959999999998E-3</v>
      </c>
      <c r="T208" s="120">
        <f>SUM(T209:T212)</f>
        <v>0</v>
      </c>
      <c r="AR208" s="117" t="s">
        <v>147</v>
      </c>
      <c r="AT208" s="121" t="s">
        <v>74</v>
      </c>
      <c r="AU208" s="121" t="s">
        <v>83</v>
      </c>
      <c r="AY208" s="117" t="s">
        <v>140</v>
      </c>
      <c r="BK208" s="122">
        <f>SUM(BK209:BK212)</f>
        <v>0</v>
      </c>
    </row>
    <row r="209" spans="2:65" s="59" customFormat="1" ht="24.2" customHeight="1">
      <c r="B209" s="4"/>
      <c r="C209" s="145" t="s">
        <v>270</v>
      </c>
      <c r="D209" s="145" t="s">
        <v>142</v>
      </c>
      <c r="E209" s="146" t="s">
        <v>625</v>
      </c>
      <c r="F209" s="147" t="s">
        <v>626</v>
      </c>
      <c r="G209" s="148" t="s">
        <v>96</v>
      </c>
      <c r="H209" s="149">
        <v>5.52</v>
      </c>
      <c r="I209" s="5"/>
      <c r="J209" s="167">
        <f>ROUND(I209*H209,2)</f>
        <v>0</v>
      </c>
      <c r="K209" s="6"/>
      <c r="L209" s="4"/>
      <c r="M209" s="7" t="s">
        <v>1</v>
      </c>
      <c r="N209" s="123" t="s">
        <v>41</v>
      </c>
      <c r="P209" s="124">
        <f>O209*H209</f>
        <v>0</v>
      </c>
      <c r="Q209" s="124">
        <v>2.8354999999999998E-4</v>
      </c>
      <c r="R209" s="124">
        <f>Q209*H209</f>
        <v>1.5651959999999998E-3</v>
      </c>
      <c r="S209" s="124">
        <v>0</v>
      </c>
      <c r="T209" s="125">
        <f>S209*H209</f>
        <v>0</v>
      </c>
      <c r="AR209" s="126" t="s">
        <v>210</v>
      </c>
      <c r="AT209" s="126" t="s">
        <v>142</v>
      </c>
      <c r="AU209" s="126" t="s">
        <v>147</v>
      </c>
      <c r="AY209" s="49" t="s">
        <v>140</v>
      </c>
      <c r="BE209" s="127">
        <f>IF(N209="základná",J209,0)</f>
        <v>0</v>
      </c>
      <c r="BF209" s="127">
        <f>IF(N209="znížená",J209,0)</f>
        <v>0</v>
      </c>
      <c r="BG209" s="127">
        <f>IF(N209="zákl. prenesená",J209,0)</f>
        <v>0</v>
      </c>
      <c r="BH209" s="127">
        <f>IF(N209="zníž. prenesená",J209,0)</f>
        <v>0</v>
      </c>
      <c r="BI209" s="127">
        <f>IF(N209="nulová",J209,0)</f>
        <v>0</v>
      </c>
      <c r="BJ209" s="49" t="s">
        <v>147</v>
      </c>
      <c r="BK209" s="127">
        <f>ROUND(I209*H209,2)</f>
        <v>0</v>
      </c>
      <c r="BL209" s="49" t="s">
        <v>210</v>
      </c>
      <c r="BM209" s="126" t="s">
        <v>627</v>
      </c>
    </row>
    <row r="210" spans="2:65" s="11" customFormat="1">
      <c r="B210" s="128"/>
      <c r="C210" s="150"/>
      <c r="D210" s="151" t="s">
        <v>166</v>
      </c>
      <c r="E210" s="152" t="s">
        <v>1</v>
      </c>
      <c r="F210" s="153" t="s">
        <v>603</v>
      </c>
      <c r="G210" s="150"/>
      <c r="H210" s="154">
        <v>5.52</v>
      </c>
      <c r="J210" s="150"/>
      <c r="L210" s="128"/>
      <c r="M210" s="130"/>
      <c r="T210" s="131"/>
      <c r="AT210" s="129" t="s">
        <v>166</v>
      </c>
      <c r="AU210" s="129" t="s">
        <v>147</v>
      </c>
      <c r="AV210" s="11" t="s">
        <v>147</v>
      </c>
      <c r="AW210" s="11" t="s">
        <v>31</v>
      </c>
      <c r="AX210" s="11" t="s">
        <v>75</v>
      </c>
      <c r="AY210" s="129" t="s">
        <v>140</v>
      </c>
    </row>
    <row r="211" spans="2:65" s="12" customFormat="1">
      <c r="B211" s="132"/>
      <c r="C211" s="155"/>
      <c r="D211" s="151" t="s">
        <v>166</v>
      </c>
      <c r="E211" s="156" t="s">
        <v>1</v>
      </c>
      <c r="F211" s="157" t="s">
        <v>168</v>
      </c>
      <c r="G211" s="155"/>
      <c r="H211" s="158">
        <v>5.52</v>
      </c>
      <c r="J211" s="155"/>
      <c r="L211" s="132"/>
      <c r="M211" s="134"/>
      <c r="T211" s="135"/>
      <c r="AT211" s="133" t="s">
        <v>166</v>
      </c>
      <c r="AU211" s="133" t="s">
        <v>147</v>
      </c>
      <c r="AV211" s="12" t="s">
        <v>146</v>
      </c>
      <c r="AW211" s="12" t="s">
        <v>31</v>
      </c>
      <c r="AX211" s="12" t="s">
        <v>83</v>
      </c>
      <c r="AY211" s="133" t="s">
        <v>140</v>
      </c>
    </row>
    <row r="212" spans="2:65" s="59" customFormat="1" ht="21.75" customHeight="1">
      <c r="B212" s="4"/>
      <c r="C212" s="145" t="s">
        <v>298</v>
      </c>
      <c r="D212" s="145" t="s">
        <v>142</v>
      </c>
      <c r="E212" s="146" t="s">
        <v>455</v>
      </c>
      <c r="F212" s="147" t="s">
        <v>456</v>
      </c>
      <c r="G212" s="148" t="s">
        <v>252</v>
      </c>
      <c r="H212" s="13"/>
      <c r="I212" s="5"/>
      <c r="J212" s="167">
        <f>ROUND(I212*H212,2)</f>
        <v>0</v>
      </c>
      <c r="K212" s="6"/>
      <c r="L212" s="4"/>
      <c r="M212" s="7" t="s">
        <v>1</v>
      </c>
      <c r="N212" s="123" t="s">
        <v>41</v>
      </c>
      <c r="P212" s="124">
        <f>O212*H212</f>
        <v>0</v>
      </c>
      <c r="Q212" s="124">
        <v>0</v>
      </c>
      <c r="R212" s="124">
        <f>Q212*H212</f>
        <v>0</v>
      </c>
      <c r="S212" s="124">
        <v>0</v>
      </c>
      <c r="T212" s="125">
        <f>S212*H212</f>
        <v>0</v>
      </c>
      <c r="AR212" s="126" t="s">
        <v>210</v>
      </c>
      <c r="AT212" s="126" t="s">
        <v>142</v>
      </c>
      <c r="AU212" s="126" t="s">
        <v>147</v>
      </c>
      <c r="AY212" s="49" t="s">
        <v>140</v>
      </c>
      <c r="BE212" s="127">
        <f>IF(N212="základná",J212,0)</f>
        <v>0</v>
      </c>
      <c r="BF212" s="127">
        <f>IF(N212="znížená",J212,0)</f>
        <v>0</v>
      </c>
      <c r="BG212" s="127">
        <f>IF(N212="zákl. prenesená",J212,0)</f>
        <v>0</v>
      </c>
      <c r="BH212" s="127">
        <f>IF(N212="zníž. prenesená",J212,0)</f>
        <v>0</v>
      </c>
      <c r="BI212" s="127">
        <f>IF(N212="nulová",J212,0)</f>
        <v>0</v>
      </c>
      <c r="BJ212" s="49" t="s">
        <v>147</v>
      </c>
      <c r="BK212" s="127">
        <f>ROUND(I212*H212,2)</f>
        <v>0</v>
      </c>
      <c r="BL212" s="49" t="s">
        <v>210</v>
      </c>
      <c r="BM212" s="126" t="s">
        <v>572</v>
      </c>
    </row>
    <row r="213" spans="2:65" s="3" customFormat="1" ht="22.9" customHeight="1">
      <c r="B213" s="116"/>
      <c r="C213" s="141"/>
      <c r="D213" s="142" t="s">
        <v>74</v>
      </c>
      <c r="E213" s="144" t="s">
        <v>458</v>
      </c>
      <c r="F213" s="144" t="s">
        <v>459</v>
      </c>
      <c r="G213" s="141"/>
      <c r="H213" s="141"/>
      <c r="J213" s="166">
        <f>BK213</f>
        <v>0</v>
      </c>
      <c r="L213" s="116"/>
      <c r="M213" s="118"/>
      <c r="P213" s="119">
        <f>SUM(P214:P221)</f>
        <v>0</v>
      </c>
      <c r="R213" s="119">
        <f>SUM(R214:R221)</f>
        <v>3.4213649999999996E-3</v>
      </c>
      <c r="T213" s="120">
        <f>SUM(T214:T221)</f>
        <v>0</v>
      </c>
      <c r="AR213" s="117" t="s">
        <v>147</v>
      </c>
      <c r="AT213" s="121" t="s">
        <v>74</v>
      </c>
      <c r="AU213" s="121" t="s">
        <v>83</v>
      </c>
      <c r="AY213" s="117" t="s">
        <v>140</v>
      </c>
      <c r="BK213" s="122">
        <f>SUM(BK214:BK221)</f>
        <v>0</v>
      </c>
    </row>
    <row r="214" spans="2:65" s="59" customFormat="1" ht="33" customHeight="1">
      <c r="B214" s="4"/>
      <c r="C214" s="145" t="s">
        <v>301</v>
      </c>
      <c r="D214" s="145" t="s">
        <v>142</v>
      </c>
      <c r="E214" s="146" t="s">
        <v>628</v>
      </c>
      <c r="F214" s="147" t="s">
        <v>629</v>
      </c>
      <c r="G214" s="148" t="s">
        <v>96</v>
      </c>
      <c r="H214" s="149">
        <v>14.558999999999999</v>
      </c>
      <c r="I214" s="5"/>
      <c r="J214" s="167">
        <f>ROUND(I214*H214,2)</f>
        <v>0</v>
      </c>
      <c r="K214" s="6"/>
      <c r="L214" s="4"/>
      <c r="M214" s="7" t="s">
        <v>1</v>
      </c>
      <c r="N214" s="123" t="s">
        <v>41</v>
      </c>
      <c r="P214" s="124">
        <f>O214*H214</f>
        <v>0</v>
      </c>
      <c r="Q214" s="124">
        <v>2.1499999999999999E-4</v>
      </c>
      <c r="R214" s="124">
        <f>Q214*H214</f>
        <v>3.1301849999999997E-3</v>
      </c>
      <c r="S214" s="124">
        <v>0</v>
      </c>
      <c r="T214" s="125">
        <f>S214*H214</f>
        <v>0</v>
      </c>
      <c r="AR214" s="126" t="s">
        <v>210</v>
      </c>
      <c r="AT214" s="126" t="s">
        <v>142</v>
      </c>
      <c r="AU214" s="126" t="s">
        <v>147</v>
      </c>
      <c r="AY214" s="49" t="s">
        <v>140</v>
      </c>
      <c r="BE214" s="127">
        <f>IF(N214="základná",J214,0)</f>
        <v>0</v>
      </c>
      <c r="BF214" s="127">
        <f>IF(N214="znížená",J214,0)</f>
        <v>0</v>
      </c>
      <c r="BG214" s="127">
        <f>IF(N214="zákl. prenesená",J214,0)</f>
        <v>0</v>
      </c>
      <c r="BH214" s="127">
        <f>IF(N214="zníž. prenesená",J214,0)</f>
        <v>0</v>
      </c>
      <c r="BI214" s="127">
        <f>IF(N214="nulová",J214,0)</f>
        <v>0</v>
      </c>
      <c r="BJ214" s="49" t="s">
        <v>147</v>
      </c>
      <c r="BK214" s="127">
        <f>ROUND(I214*H214,2)</f>
        <v>0</v>
      </c>
      <c r="BL214" s="49" t="s">
        <v>210</v>
      </c>
      <c r="BM214" s="126" t="s">
        <v>630</v>
      </c>
    </row>
    <row r="215" spans="2:65" s="11" customFormat="1">
      <c r="B215" s="128"/>
      <c r="C215" s="150"/>
      <c r="D215" s="151" t="s">
        <v>166</v>
      </c>
      <c r="E215" s="152" t="s">
        <v>1</v>
      </c>
      <c r="F215" s="153" t="s">
        <v>631</v>
      </c>
      <c r="G215" s="150"/>
      <c r="H215" s="154">
        <v>13.8</v>
      </c>
      <c r="J215" s="150"/>
      <c r="L215" s="128"/>
      <c r="M215" s="130"/>
      <c r="T215" s="131"/>
      <c r="AT215" s="129" t="s">
        <v>166</v>
      </c>
      <c r="AU215" s="129" t="s">
        <v>147</v>
      </c>
      <c r="AV215" s="11" t="s">
        <v>147</v>
      </c>
      <c r="AW215" s="11" t="s">
        <v>31</v>
      </c>
      <c r="AX215" s="11" t="s">
        <v>75</v>
      </c>
      <c r="AY215" s="129" t="s">
        <v>140</v>
      </c>
    </row>
    <row r="216" spans="2:65" s="11" customFormat="1">
      <c r="B216" s="128"/>
      <c r="C216" s="150"/>
      <c r="D216" s="151" t="s">
        <v>166</v>
      </c>
      <c r="E216" s="152" t="s">
        <v>1</v>
      </c>
      <c r="F216" s="153" t="s">
        <v>632</v>
      </c>
      <c r="G216" s="150"/>
      <c r="H216" s="154">
        <v>0.75900000000000001</v>
      </c>
      <c r="J216" s="150"/>
      <c r="L216" s="128"/>
      <c r="M216" s="130"/>
      <c r="T216" s="131"/>
      <c r="AT216" s="129" t="s">
        <v>166</v>
      </c>
      <c r="AU216" s="129" t="s">
        <v>147</v>
      </c>
      <c r="AV216" s="11" t="s">
        <v>147</v>
      </c>
      <c r="AW216" s="11" t="s">
        <v>31</v>
      </c>
      <c r="AX216" s="11" t="s">
        <v>75</v>
      </c>
      <c r="AY216" s="129" t="s">
        <v>140</v>
      </c>
    </row>
    <row r="217" spans="2:65" s="12" customFormat="1">
      <c r="B217" s="132"/>
      <c r="C217" s="155"/>
      <c r="D217" s="151" t="s">
        <v>166</v>
      </c>
      <c r="E217" s="156" t="s">
        <v>1</v>
      </c>
      <c r="F217" s="157" t="s">
        <v>168</v>
      </c>
      <c r="G217" s="155"/>
      <c r="H217" s="158">
        <v>14.559000000000001</v>
      </c>
      <c r="J217" s="155"/>
      <c r="L217" s="132"/>
      <c r="M217" s="134"/>
      <c r="T217" s="135"/>
      <c r="AT217" s="133" t="s">
        <v>166</v>
      </c>
      <c r="AU217" s="133" t="s">
        <v>147</v>
      </c>
      <c r="AV217" s="12" t="s">
        <v>146</v>
      </c>
      <c r="AW217" s="12" t="s">
        <v>31</v>
      </c>
      <c r="AX217" s="12" t="s">
        <v>83</v>
      </c>
      <c r="AY217" s="133" t="s">
        <v>140</v>
      </c>
    </row>
    <row r="218" spans="2:65" s="59" customFormat="1" ht="37.9" customHeight="1">
      <c r="B218" s="4"/>
      <c r="C218" s="145" t="s">
        <v>306</v>
      </c>
      <c r="D218" s="145" t="s">
        <v>142</v>
      </c>
      <c r="E218" s="146" t="s">
        <v>461</v>
      </c>
      <c r="F218" s="147" t="s">
        <v>462</v>
      </c>
      <c r="G218" s="148" t="s">
        <v>96</v>
      </c>
      <c r="H218" s="149">
        <v>14.558999999999999</v>
      </c>
      <c r="I218" s="5"/>
      <c r="J218" s="167">
        <f>ROUND(I218*H218,2)</f>
        <v>0</v>
      </c>
      <c r="K218" s="6"/>
      <c r="L218" s="4"/>
      <c r="M218" s="7" t="s">
        <v>1</v>
      </c>
      <c r="N218" s="123" t="s">
        <v>41</v>
      </c>
      <c r="P218" s="124">
        <f>O218*H218</f>
        <v>0</v>
      </c>
      <c r="Q218" s="124">
        <v>2.0000000000000002E-5</v>
      </c>
      <c r="R218" s="124">
        <f>Q218*H218</f>
        <v>2.9117999999999999E-4</v>
      </c>
      <c r="S218" s="124">
        <v>0</v>
      </c>
      <c r="T218" s="125">
        <f>S218*H218</f>
        <v>0</v>
      </c>
      <c r="AR218" s="126" t="s">
        <v>210</v>
      </c>
      <c r="AT218" s="126" t="s">
        <v>142</v>
      </c>
      <c r="AU218" s="126" t="s">
        <v>147</v>
      </c>
      <c r="AY218" s="49" t="s">
        <v>140</v>
      </c>
      <c r="BE218" s="127">
        <f>IF(N218="základná",J218,0)</f>
        <v>0</v>
      </c>
      <c r="BF218" s="127">
        <f>IF(N218="znížená",J218,0)</f>
        <v>0</v>
      </c>
      <c r="BG218" s="127">
        <f>IF(N218="zákl. prenesená",J218,0)</f>
        <v>0</v>
      </c>
      <c r="BH218" s="127">
        <f>IF(N218="zníž. prenesená",J218,0)</f>
        <v>0</v>
      </c>
      <c r="BI218" s="127">
        <f>IF(N218="nulová",J218,0)</f>
        <v>0</v>
      </c>
      <c r="BJ218" s="49" t="s">
        <v>147</v>
      </c>
      <c r="BK218" s="127">
        <f>ROUND(I218*H218,2)</f>
        <v>0</v>
      </c>
      <c r="BL218" s="49" t="s">
        <v>210</v>
      </c>
      <c r="BM218" s="126" t="s">
        <v>573</v>
      </c>
    </row>
    <row r="219" spans="2:65" s="11" customFormat="1">
      <c r="B219" s="128"/>
      <c r="C219" s="150"/>
      <c r="D219" s="151" t="s">
        <v>166</v>
      </c>
      <c r="E219" s="152" t="s">
        <v>1</v>
      </c>
      <c r="F219" s="153" t="s">
        <v>631</v>
      </c>
      <c r="G219" s="150"/>
      <c r="H219" s="154">
        <v>13.8</v>
      </c>
      <c r="J219" s="150"/>
      <c r="L219" s="128"/>
      <c r="M219" s="130"/>
      <c r="T219" s="131"/>
      <c r="AT219" s="129" t="s">
        <v>166</v>
      </c>
      <c r="AU219" s="129" t="s">
        <v>147</v>
      </c>
      <c r="AV219" s="11" t="s">
        <v>147</v>
      </c>
      <c r="AW219" s="11" t="s">
        <v>31</v>
      </c>
      <c r="AX219" s="11" t="s">
        <v>75</v>
      </c>
      <c r="AY219" s="129" t="s">
        <v>140</v>
      </c>
    </row>
    <row r="220" spans="2:65" s="11" customFormat="1">
      <c r="B220" s="128"/>
      <c r="C220" s="150"/>
      <c r="D220" s="151" t="s">
        <v>166</v>
      </c>
      <c r="E220" s="152" t="s">
        <v>1</v>
      </c>
      <c r="F220" s="153" t="s">
        <v>632</v>
      </c>
      <c r="G220" s="150"/>
      <c r="H220" s="154">
        <v>0.75900000000000001</v>
      </c>
      <c r="J220" s="150"/>
      <c r="L220" s="128"/>
      <c r="M220" s="130"/>
      <c r="T220" s="131"/>
      <c r="AT220" s="129" t="s">
        <v>166</v>
      </c>
      <c r="AU220" s="129" t="s">
        <v>147</v>
      </c>
      <c r="AV220" s="11" t="s">
        <v>147</v>
      </c>
      <c r="AW220" s="11" t="s">
        <v>31</v>
      </c>
      <c r="AX220" s="11" t="s">
        <v>75</v>
      </c>
      <c r="AY220" s="129" t="s">
        <v>140</v>
      </c>
    </row>
    <row r="221" spans="2:65" s="12" customFormat="1">
      <c r="B221" s="132"/>
      <c r="C221" s="155"/>
      <c r="D221" s="151" t="s">
        <v>166</v>
      </c>
      <c r="E221" s="156" t="s">
        <v>1</v>
      </c>
      <c r="F221" s="157" t="s">
        <v>168</v>
      </c>
      <c r="G221" s="155"/>
      <c r="H221" s="158">
        <v>14.559000000000001</v>
      </c>
      <c r="J221" s="155"/>
      <c r="L221" s="132"/>
      <c r="M221" s="138"/>
      <c r="N221" s="139"/>
      <c r="O221" s="139"/>
      <c r="P221" s="139"/>
      <c r="Q221" s="139"/>
      <c r="R221" s="139"/>
      <c r="S221" s="139"/>
      <c r="T221" s="140"/>
      <c r="AT221" s="133" t="s">
        <v>166</v>
      </c>
      <c r="AU221" s="133" t="s">
        <v>147</v>
      </c>
      <c r="AV221" s="12" t="s">
        <v>146</v>
      </c>
      <c r="AW221" s="12" t="s">
        <v>31</v>
      </c>
      <c r="AX221" s="12" t="s">
        <v>83</v>
      </c>
      <c r="AY221" s="133" t="s">
        <v>140</v>
      </c>
    </row>
    <row r="222" spans="2:65" s="59" customFormat="1" ht="6.95" customHeight="1">
      <c r="B222" s="92"/>
      <c r="C222" s="45"/>
      <c r="D222" s="45"/>
      <c r="E222" s="45"/>
      <c r="F222" s="45"/>
      <c r="G222" s="45"/>
      <c r="H222" s="45"/>
      <c r="I222" s="93"/>
      <c r="J222" s="45"/>
      <c r="K222" s="93"/>
      <c r="L222" s="4"/>
    </row>
  </sheetData>
  <sheetProtection algorithmName="SHA-512" hashValue="FEIeUOWwinhs+dDosLSuAILRahcqh3GYGHHWfzyA+i5Zw0MOwy0Vf1r435x0yEI73HzGHnowtWxsj2S83rXxig==" saltValue="2NZOELGzEY5hm3qZOMfK5g==" spinCount="100000" sheet="1" objects="1" scenarios="1"/>
  <autoFilter ref="C124:K221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80"/>
  <sheetViews>
    <sheetView showGridLines="0" workbookViewId="0">
      <selection activeCell="I4" sqref="I4"/>
    </sheetView>
  </sheetViews>
  <sheetFormatPr defaultRowHeight="11.25"/>
  <cols>
    <col min="1" max="1" width="8.33203125" style="16" customWidth="1"/>
    <col min="2" max="2" width="1.6640625" style="16" customWidth="1"/>
    <col min="3" max="3" width="25" style="16" customWidth="1"/>
    <col min="4" max="4" width="75.83203125" style="16" customWidth="1"/>
    <col min="5" max="5" width="13.33203125" style="16" customWidth="1"/>
    <col min="6" max="6" width="20" style="16" customWidth="1"/>
    <col min="7" max="7" width="1.6640625" style="16" customWidth="1"/>
    <col min="8" max="8" width="8.33203125" style="16" customWidth="1"/>
    <col min="9" max="16384" width="9.33203125" style="16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633</v>
      </c>
      <c r="H4" s="19"/>
    </row>
    <row r="5" spans="2:8" ht="12" customHeight="1">
      <c r="B5" s="19"/>
      <c r="C5" s="21" t="s">
        <v>12</v>
      </c>
      <c r="D5" s="22" t="s">
        <v>13</v>
      </c>
      <c r="E5" s="23"/>
      <c r="F5" s="23"/>
      <c r="H5" s="19"/>
    </row>
    <row r="6" spans="2:8" ht="36.950000000000003" customHeight="1">
      <c r="B6" s="19"/>
      <c r="C6" s="24" t="s">
        <v>15</v>
      </c>
      <c r="D6" s="25" t="s">
        <v>16</v>
      </c>
      <c r="E6" s="23"/>
      <c r="F6" s="23"/>
      <c r="H6" s="19"/>
    </row>
    <row r="7" spans="2:8" ht="16.5" customHeight="1">
      <c r="B7" s="19"/>
      <c r="C7" s="26" t="s">
        <v>21</v>
      </c>
      <c r="D7" s="27" t="str">
        <f>'Rekapitulácia stavby'!AN8</f>
        <v>5. 5. 2026</v>
      </c>
      <c r="H7" s="19"/>
    </row>
    <row r="8" spans="2:8" s="29" customFormat="1" ht="10.9" customHeight="1">
      <c r="B8" s="28"/>
      <c r="H8" s="28"/>
    </row>
    <row r="9" spans="2:8" s="34" customFormat="1" ht="29.25" customHeight="1">
      <c r="B9" s="30"/>
      <c r="C9" s="31" t="s">
        <v>56</v>
      </c>
      <c r="D9" s="32" t="s">
        <v>57</v>
      </c>
      <c r="E9" s="32" t="s">
        <v>128</v>
      </c>
      <c r="F9" s="33" t="s">
        <v>634</v>
      </c>
      <c r="H9" s="30"/>
    </row>
    <row r="10" spans="2:8" s="29" customFormat="1" ht="26.45" customHeight="1">
      <c r="B10" s="28"/>
      <c r="C10" s="35" t="s">
        <v>80</v>
      </c>
      <c r="D10" s="35" t="s">
        <v>81</v>
      </c>
      <c r="H10" s="28"/>
    </row>
    <row r="11" spans="2:8" s="29" customFormat="1" ht="16.899999999999999" customHeight="1">
      <c r="B11" s="28"/>
      <c r="C11" s="36" t="s">
        <v>99</v>
      </c>
      <c r="D11" s="37" t="s">
        <v>100</v>
      </c>
      <c r="E11" s="38" t="s">
        <v>96</v>
      </c>
      <c r="F11" s="39">
        <v>11.327999999999999</v>
      </c>
      <c r="H11" s="28"/>
    </row>
    <row r="12" spans="2:8" s="29" customFormat="1" ht="16.899999999999999" customHeight="1">
      <c r="B12" s="28"/>
      <c r="C12" s="40" t="s">
        <v>1</v>
      </c>
      <c r="D12" s="40" t="s">
        <v>635</v>
      </c>
      <c r="E12" s="41" t="s">
        <v>1</v>
      </c>
      <c r="F12" s="42">
        <v>11.327999999999999</v>
      </c>
      <c r="H12" s="28"/>
    </row>
    <row r="13" spans="2:8" s="29" customFormat="1" ht="16.899999999999999" customHeight="1">
      <c r="B13" s="28"/>
      <c r="C13" s="43" t="s">
        <v>636</v>
      </c>
      <c r="H13" s="28"/>
    </row>
    <row r="14" spans="2:8" s="29" customFormat="1" ht="16.899999999999999" customHeight="1">
      <c r="B14" s="28"/>
      <c r="C14" s="40" t="s">
        <v>163</v>
      </c>
      <c r="D14" s="40" t="s">
        <v>164</v>
      </c>
      <c r="E14" s="41" t="s">
        <v>96</v>
      </c>
      <c r="F14" s="42">
        <v>11.327999999999999</v>
      </c>
      <c r="H14" s="28"/>
    </row>
    <row r="15" spans="2:8" s="29" customFormat="1" ht="16.899999999999999" customHeight="1">
      <c r="B15" s="28"/>
      <c r="C15" s="40" t="s">
        <v>169</v>
      </c>
      <c r="D15" s="40" t="s">
        <v>170</v>
      </c>
      <c r="E15" s="41" t="s">
        <v>96</v>
      </c>
      <c r="F15" s="42">
        <v>11.327999999999999</v>
      </c>
      <c r="H15" s="28"/>
    </row>
    <row r="16" spans="2:8" s="29" customFormat="1" ht="16.899999999999999" customHeight="1">
      <c r="B16" s="28"/>
      <c r="C16" s="40" t="s">
        <v>173</v>
      </c>
      <c r="D16" s="40" t="s">
        <v>174</v>
      </c>
      <c r="E16" s="41" t="s">
        <v>96</v>
      </c>
      <c r="F16" s="42">
        <v>11.327999999999999</v>
      </c>
      <c r="H16" s="28"/>
    </row>
    <row r="17" spans="2:8" s="29" customFormat="1" ht="16.899999999999999" customHeight="1">
      <c r="B17" s="28"/>
      <c r="C17" s="40" t="s">
        <v>176</v>
      </c>
      <c r="D17" s="40" t="s">
        <v>177</v>
      </c>
      <c r="E17" s="41" t="s">
        <v>96</v>
      </c>
      <c r="F17" s="42">
        <v>11.327999999999999</v>
      </c>
      <c r="H17" s="28"/>
    </row>
    <row r="18" spans="2:8" s="29" customFormat="1" ht="16.899999999999999" customHeight="1">
      <c r="B18" s="28"/>
      <c r="C18" s="36" t="s">
        <v>103</v>
      </c>
      <c r="D18" s="37" t="s">
        <v>104</v>
      </c>
      <c r="E18" s="38" t="s">
        <v>96</v>
      </c>
      <c r="F18" s="39">
        <v>245</v>
      </c>
      <c r="H18" s="28"/>
    </row>
    <row r="19" spans="2:8" s="29" customFormat="1" ht="16.899999999999999" customHeight="1">
      <c r="B19" s="28"/>
      <c r="C19" s="40" t="s">
        <v>1</v>
      </c>
      <c r="D19" s="40" t="s">
        <v>637</v>
      </c>
      <c r="E19" s="41" t="s">
        <v>1</v>
      </c>
      <c r="F19" s="42">
        <v>245</v>
      </c>
      <c r="H19" s="28"/>
    </row>
    <row r="20" spans="2:8" s="29" customFormat="1" ht="16.899999999999999" customHeight="1">
      <c r="B20" s="28"/>
      <c r="C20" s="43" t="s">
        <v>636</v>
      </c>
      <c r="H20" s="28"/>
    </row>
    <row r="21" spans="2:8" s="29" customFormat="1" ht="22.5">
      <c r="B21" s="28"/>
      <c r="C21" s="40" t="s">
        <v>181</v>
      </c>
      <c r="D21" s="40" t="s">
        <v>182</v>
      </c>
      <c r="E21" s="41" t="s">
        <v>96</v>
      </c>
      <c r="F21" s="42">
        <v>245</v>
      </c>
      <c r="H21" s="28"/>
    </row>
    <row r="22" spans="2:8" s="29" customFormat="1" ht="22.5">
      <c r="B22" s="28"/>
      <c r="C22" s="40" t="s">
        <v>185</v>
      </c>
      <c r="D22" s="40" t="s">
        <v>186</v>
      </c>
      <c r="E22" s="41" t="s">
        <v>96</v>
      </c>
      <c r="F22" s="42">
        <v>245</v>
      </c>
      <c r="H22" s="28"/>
    </row>
    <row r="23" spans="2:8" s="29" customFormat="1" ht="22.5">
      <c r="B23" s="28"/>
      <c r="C23" s="40" t="s">
        <v>189</v>
      </c>
      <c r="D23" s="40" t="s">
        <v>190</v>
      </c>
      <c r="E23" s="41" t="s">
        <v>96</v>
      </c>
      <c r="F23" s="42">
        <v>245</v>
      </c>
      <c r="H23" s="28"/>
    </row>
    <row r="24" spans="2:8" s="29" customFormat="1" ht="16.899999999999999" customHeight="1">
      <c r="B24" s="28"/>
      <c r="C24" s="36" t="s">
        <v>94</v>
      </c>
      <c r="D24" s="37" t="s">
        <v>95</v>
      </c>
      <c r="E24" s="38" t="s">
        <v>96</v>
      </c>
      <c r="F24" s="39">
        <v>272.55</v>
      </c>
      <c r="H24" s="28"/>
    </row>
    <row r="25" spans="2:8" s="29" customFormat="1" ht="16.899999999999999" customHeight="1">
      <c r="B25" s="28"/>
      <c r="C25" s="40" t="s">
        <v>1</v>
      </c>
      <c r="D25" s="40" t="s">
        <v>638</v>
      </c>
      <c r="E25" s="41" t="s">
        <v>1</v>
      </c>
      <c r="F25" s="42">
        <v>272.55</v>
      </c>
      <c r="H25" s="28"/>
    </row>
    <row r="26" spans="2:8" s="29" customFormat="1" ht="16.899999999999999" customHeight="1">
      <c r="B26" s="28"/>
      <c r="C26" s="43" t="s">
        <v>636</v>
      </c>
      <c r="H26" s="28"/>
    </row>
    <row r="27" spans="2:8" s="29" customFormat="1" ht="16.899999999999999" customHeight="1">
      <c r="B27" s="28"/>
      <c r="C27" s="40" t="s">
        <v>275</v>
      </c>
      <c r="D27" s="40" t="s">
        <v>276</v>
      </c>
      <c r="E27" s="41" t="s">
        <v>96</v>
      </c>
      <c r="F27" s="42">
        <v>272.55</v>
      </c>
      <c r="H27" s="28"/>
    </row>
    <row r="28" spans="2:8" s="29" customFormat="1" ht="16.899999999999999" customHeight="1">
      <c r="B28" s="28"/>
      <c r="C28" s="40" t="s">
        <v>302</v>
      </c>
      <c r="D28" s="40" t="s">
        <v>303</v>
      </c>
      <c r="E28" s="41" t="s">
        <v>259</v>
      </c>
      <c r="F28" s="42">
        <v>299.80500000000001</v>
      </c>
      <c r="H28" s="28"/>
    </row>
    <row r="29" spans="2:8" s="29" customFormat="1" ht="22.5">
      <c r="B29" s="28"/>
      <c r="C29" s="40" t="s">
        <v>374</v>
      </c>
      <c r="D29" s="40" t="s">
        <v>375</v>
      </c>
      <c r="E29" s="41" t="s">
        <v>96</v>
      </c>
      <c r="F29" s="42">
        <v>272.55</v>
      </c>
      <c r="H29" s="28"/>
    </row>
    <row r="30" spans="2:8" s="29" customFormat="1" ht="22.5">
      <c r="B30" s="28"/>
      <c r="C30" s="40" t="s">
        <v>443</v>
      </c>
      <c r="D30" s="40" t="s">
        <v>444</v>
      </c>
      <c r="E30" s="41" t="s">
        <v>96</v>
      </c>
      <c r="F30" s="42">
        <v>272.55</v>
      </c>
      <c r="H30" s="28"/>
    </row>
    <row r="31" spans="2:8" s="29" customFormat="1" ht="16.899999999999999" customHeight="1">
      <c r="B31" s="28"/>
      <c r="C31" s="40" t="s">
        <v>451</v>
      </c>
      <c r="D31" s="40" t="s">
        <v>452</v>
      </c>
      <c r="E31" s="41" t="s">
        <v>96</v>
      </c>
      <c r="F31" s="42">
        <v>272.55</v>
      </c>
      <c r="H31" s="28"/>
    </row>
    <row r="32" spans="2:8" s="29" customFormat="1" ht="22.5">
      <c r="B32" s="28"/>
      <c r="C32" s="40" t="s">
        <v>461</v>
      </c>
      <c r="D32" s="40" t="s">
        <v>462</v>
      </c>
      <c r="E32" s="41" t="s">
        <v>96</v>
      </c>
      <c r="F32" s="42">
        <v>1175.4639999999999</v>
      </c>
      <c r="H32" s="28"/>
    </row>
    <row r="33" spans="2:8" s="29" customFormat="1" ht="16.899999999999999" customHeight="1">
      <c r="B33" s="28"/>
      <c r="C33" s="40" t="s">
        <v>280</v>
      </c>
      <c r="D33" s="40" t="s">
        <v>281</v>
      </c>
      <c r="E33" s="41" t="s">
        <v>233</v>
      </c>
      <c r="F33" s="42">
        <v>7.1950000000000003</v>
      </c>
      <c r="H33" s="28"/>
    </row>
    <row r="34" spans="2:8" s="29" customFormat="1" ht="16.899999999999999" customHeight="1">
      <c r="B34" s="28"/>
      <c r="C34" s="40" t="s">
        <v>307</v>
      </c>
      <c r="D34" s="40" t="s">
        <v>308</v>
      </c>
      <c r="E34" s="41" t="s">
        <v>233</v>
      </c>
      <c r="F34" s="42">
        <v>0.80900000000000005</v>
      </c>
      <c r="H34" s="28"/>
    </row>
    <row r="35" spans="2:8" s="29" customFormat="1" ht="26.45" customHeight="1">
      <c r="B35" s="28"/>
      <c r="C35" s="35" t="s">
        <v>85</v>
      </c>
      <c r="D35" s="35" t="s">
        <v>86</v>
      </c>
      <c r="H35" s="28"/>
    </row>
    <row r="36" spans="2:8" s="29" customFormat="1" ht="16.899999999999999" customHeight="1">
      <c r="B36" s="28"/>
      <c r="C36" s="36" t="s">
        <v>99</v>
      </c>
      <c r="D36" s="37" t="s">
        <v>100</v>
      </c>
      <c r="E36" s="38" t="s">
        <v>96</v>
      </c>
      <c r="F36" s="39">
        <v>2.4</v>
      </c>
      <c r="H36" s="28"/>
    </row>
    <row r="37" spans="2:8" s="29" customFormat="1" ht="16.899999999999999" customHeight="1">
      <c r="B37" s="28"/>
      <c r="C37" s="40" t="s">
        <v>1</v>
      </c>
      <c r="D37" s="40" t="s">
        <v>639</v>
      </c>
      <c r="E37" s="41" t="s">
        <v>1</v>
      </c>
      <c r="F37" s="42">
        <v>2.4</v>
      </c>
      <c r="H37" s="28"/>
    </row>
    <row r="38" spans="2:8" s="29" customFormat="1" ht="16.899999999999999" customHeight="1">
      <c r="B38" s="28"/>
      <c r="C38" s="43" t="s">
        <v>636</v>
      </c>
      <c r="H38" s="28"/>
    </row>
    <row r="39" spans="2:8" s="29" customFormat="1" ht="16.899999999999999" customHeight="1">
      <c r="B39" s="28"/>
      <c r="C39" s="40" t="s">
        <v>163</v>
      </c>
      <c r="D39" s="40" t="s">
        <v>164</v>
      </c>
      <c r="E39" s="41" t="s">
        <v>96</v>
      </c>
      <c r="F39" s="42">
        <v>2.4</v>
      </c>
      <c r="H39" s="28"/>
    </row>
    <row r="40" spans="2:8" s="29" customFormat="1" ht="16.899999999999999" customHeight="1">
      <c r="B40" s="28"/>
      <c r="C40" s="40" t="s">
        <v>169</v>
      </c>
      <c r="D40" s="40" t="s">
        <v>170</v>
      </c>
      <c r="E40" s="41" t="s">
        <v>96</v>
      </c>
      <c r="F40" s="42">
        <v>2.4</v>
      </c>
      <c r="H40" s="28"/>
    </row>
    <row r="41" spans="2:8" s="29" customFormat="1" ht="16.899999999999999" customHeight="1">
      <c r="B41" s="28"/>
      <c r="C41" s="40" t="s">
        <v>173</v>
      </c>
      <c r="D41" s="40" t="s">
        <v>174</v>
      </c>
      <c r="E41" s="41" t="s">
        <v>96</v>
      </c>
      <c r="F41" s="42">
        <v>2.4</v>
      </c>
      <c r="H41" s="28"/>
    </row>
    <row r="42" spans="2:8" s="29" customFormat="1" ht="16.899999999999999" customHeight="1">
      <c r="B42" s="28"/>
      <c r="C42" s="40" t="s">
        <v>176</v>
      </c>
      <c r="D42" s="40" t="s">
        <v>177</v>
      </c>
      <c r="E42" s="41" t="s">
        <v>96</v>
      </c>
      <c r="F42" s="42">
        <v>2.4</v>
      </c>
      <c r="H42" s="28"/>
    </row>
    <row r="43" spans="2:8" s="29" customFormat="1" ht="16.899999999999999" customHeight="1">
      <c r="B43" s="28"/>
      <c r="C43" s="36" t="s">
        <v>496</v>
      </c>
      <c r="D43" s="37" t="s">
        <v>95</v>
      </c>
      <c r="E43" s="38" t="s">
        <v>96</v>
      </c>
      <c r="F43" s="39">
        <v>27.36</v>
      </c>
      <c r="H43" s="28"/>
    </row>
    <row r="44" spans="2:8" s="29" customFormat="1" ht="16.899999999999999" customHeight="1">
      <c r="B44" s="28"/>
      <c r="C44" s="40" t="s">
        <v>1</v>
      </c>
      <c r="D44" s="40" t="s">
        <v>640</v>
      </c>
      <c r="E44" s="41" t="s">
        <v>1</v>
      </c>
      <c r="F44" s="42">
        <v>27.36</v>
      </c>
      <c r="H44" s="28"/>
    </row>
    <row r="45" spans="2:8" s="29" customFormat="1" ht="16.899999999999999" customHeight="1">
      <c r="B45" s="28"/>
      <c r="C45" s="43" t="s">
        <v>636</v>
      </c>
      <c r="H45" s="28"/>
    </row>
    <row r="46" spans="2:8" s="29" customFormat="1" ht="16.899999999999999" customHeight="1">
      <c r="B46" s="28"/>
      <c r="C46" s="40" t="s">
        <v>275</v>
      </c>
      <c r="D46" s="40" t="s">
        <v>276</v>
      </c>
      <c r="E46" s="41" t="s">
        <v>96</v>
      </c>
      <c r="F46" s="42">
        <v>27.36</v>
      </c>
      <c r="H46" s="28"/>
    </row>
    <row r="47" spans="2:8" s="29" customFormat="1" ht="16.899999999999999" customHeight="1">
      <c r="B47" s="28"/>
      <c r="C47" s="40" t="s">
        <v>302</v>
      </c>
      <c r="D47" s="40" t="s">
        <v>303</v>
      </c>
      <c r="E47" s="41" t="s">
        <v>259</v>
      </c>
      <c r="F47" s="42">
        <v>30.096</v>
      </c>
      <c r="H47" s="28"/>
    </row>
    <row r="48" spans="2:8" s="29" customFormat="1" ht="22.5">
      <c r="B48" s="28"/>
      <c r="C48" s="40" t="s">
        <v>312</v>
      </c>
      <c r="D48" s="40" t="s">
        <v>313</v>
      </c>
      <c r="E48" s="41" t="s">
        <v>233</v>
      </c>
      <c r="F48" s="42">
        <v>1.5349999999999999</v>
      </c>
      <c r="H48" s="28"/>
    </row>
    <row r="49" spans="2:8" s="29" customFormat="1" ht="22.5">
      <c r="B49" s="28"/>
      <c r="C49" s="40" t="s">
        <v>374</v>
      </c>
      <c r="D49" s="40" t="s">
        <v>375</v>
      </c>
      <c r="E49" s="41" t="s">
        <v>96</v>
      </c>
      <c r="F49" s="42">
        <v>27.36</v>
      </c>
      <c r="H49" s="28"/>
    </row>
    <row r="50" spans="2:8" s="29" customFormat="1" ht="16.899999999999999" customHeight="1">
      <c r="B50" s="28"/>
      <c r="C50" s="40" t="s">
        <v>561</v>
      </c>
      <c r="D50" s="40" t="s">
        <v>562</v>
      </c>
      <c r="E50" s="41" t="s">
        <v>96</v>
      </c>
      <c r="F50" s="42">
        <v>27.36</v>
      </c>
      <c r="H50" s="28"/>
    </row>
    <row r="51" spans="2:8" s="29" customFormat="1" ht="16.899999999999999" customHeight="1">
      <c r="B51" s="28"/>
      <c r="C51" s="40" t="s">
        <v>451</v>
      </c>
      <c r="D51" s="40" t="s">
        <v>452</v>
      </c>
      <c r="E51" s="41" t="s">
        <v>96</v>
      </c>
      <c r="F51" s="42">
        <v>27.36</v>
      </c>
      <c r="H51" s="28"/>
    </row>
    <row r="52" spans="2:8" s="29" customFormat="1" ht="22.5">
      <c r="B52" s="28"/>
      <c r="C52" s="40" t="s">
        <v>461</v>
      </c>
      <c r="D52" s="40" t="s">
        <v>462</v>
      </c>
      <c r="E52" s="41" t="s">
        <v>96</v>
      </c>
      <c r="F52" s="42">
        <v>74.418999999999997</v>
      </c>
      <c r="H52" s="28"/>
    </row>
    <row r="53" spans="2:8" s="29" customFormat="1" ht="16.899999999999999" customHeight="1">
      <c r="B53" s="28"/>
      <c r="C53" s="40" t="s">
        <v>280</v>
      </c>
      <c r="D53" s="40" t="s">
        <v>281</v>
      </c>
      <c r="E53" s="41" t="s">
        <v>233</v>
      </c>
      <c r="F53" s="42">
        <v>0.72199999999999998</v>
      </c>
      <c r="H53" s="28"/>
    </row>
    <row r="54" spans="2:8" s="29" customFormat="1" ht="16.899999999999999" customHeight="1">
      <c r="B54" s="28"/>
      <c r="C54" s="40" t="s">
        <v>307</v>
      </c>
      <c r="D54" s="40" t="s">
        <v>308</v>
      </c>
      <c r="E54" s="41" t="s">
        <v>233</v>
      </c>
      <c r="F54" s="42">
        <v>0.81299999999999994</v>
      </c>
      <c r="H54" s="28"/>
    </row>
    <row r="55" spans="2:8" s="29" customFormat="1" ht="26.45" customHeight="1">
      <c r="B55" s="28"/>
      <c r="C55" s="35" t="s">
        <v>88</v>
      </c>
      <c r="D55" s="35" t="s">
        <v>89</v>
      </c>
      <c r="H55" s="28"/>
    </row>
    <row r="56" spans="2:8" s="29" customFormat="1" ht="16.899999999999999" customHeight="1">
      <c r="B56" s="28"/>
      <c r="C56" s="36" t="s">
        <v>582</v>
      </c>
      <c r="D56" s="37" t="s">
        <v>95</v>
      </c>
      <c r="E56" s="38" t="s">
        <v>96</v>
      </c>
      <c r="F56" s="39">
        <v>7.2</v>
      </c>
      <c r="H56" s="28"/>
    </row>
    <row r="57" spans="2:8" s="29" customFormat="1" ht="16.899999999999999" customHeight="1">
      <c r="B57" s="28"/>
      <c r="C57" s="40" t="s">
        <v>1</v>
      </c>
      <c r="D57" s="40" t="s">
        <v>641</v>
      </c>
      <c r="E57" s="41" t="s">
        <v>1</v>
      </c>
      <c r="F57" s="42">
        <v>7.2</v>
      </c>
      <c r="H57" s="28"/>
    </row>
    <row r="58" spans="2:8" s="29" customFormat="1" ht="16.899999999999999" customHeight="1">
      <c r="B58" s="28"/>
      <c r="C58" s="43" t="s">
        <v>636</v>
      </c>
      <c r="H58" s="28"/>
    </row>
    <row r="59" spans="2:8" s="29" customFormat="1" ht="16.899999999999999" customHeight="1">
      <c r="B59" s="28"/>
      <c r="C59" s="40" t="s">
        <v>275</v>
      </c>
      <c r="D59" s="40" t="s">
        <v>276</v>
      </c>
      <c r="E59" s="41" t="s">
        <v>96</v>
      </c>
      <c r="F59" s="42">
        <v>7.2</v>
      </c>
      <c r="H59" s="28"/>
    </row>
    <row r="60" spans="2:8" s="29" customFormat="1" ht="16.899999999999999" customHeight="1">
      <c r="B60" s="28"/>
      <c r="C60" s="40" t="s">
        <v>302</v>
      </c>
      <c r="D60" s="40" t="s">
        <v>303</v>
      </c>
      <c r="E60" s="41" t="s">
        <v>259</v>
      </c>
      <c r="F60" s="42">
        <v>7.92</v>
      </c>
      <c r="H60" s="28"/>
    </row>
    <row r="61" spans="2:8" s="29" customFormat="1" ht="22.5">
      <c r="B61" s="28"/>
      <c r="C61" s="40" t="s">
        <v>312</v>
      </c>
      <c r="D61" s="40" t="s">
        <v>313</v>
      </c>
      <c r="E61" s="41" t="s">
        <v>233</v>
      </c>
      <c r="F61" s="42">
        <v>0.40400000000000003</v>
      </c>
      <c r="H61" s="28"/>
    </row>
    <row r="62" spans="2:8" s="29" customFormat="1" ht="22.5">
      <c r="B62" s="28"/>
      <c r="C62" s="40" t="s">
        <v>374</v>
      </c>
      <c r="D62" s="40" t="s">
        <v>375</v>
      </c>
      <c r="E62" s="41" t="s">
        <v>96</v>
      </c>
      <c r="F62" s="42">
        <v>7.2</v>
      </c>
      <c r="H62" s="28"/>
    </row>
    <row r="63" spans="2:8" s="29" customFormat="1" ht="16.899999999999999" customHeight="1">
      <c r="B63" s="28"/>
      <c r="C63" s="40" t="s">
        <v>561</v>
      </c>
      <c r="D63" s="40" t="s">
        <v>562</v>
      </c>
      <c r="E63" s="41" t="s">
        <v>96</v>
      </c>
      <c r="F63" s="42">
        <v>7.2</v>
      </c>
      <c r="H63" s="28"/>
    </row>
    <row r="64" spans="2:8" s="29" customFormat="1" ht="16.899999999999999" customHeight="1">
      <c r="B64" s="28"/>
      <c r="C64" s="40" t="s">
        <v>451</v>
      </c>
      <c r="D64" s="40" t="s">
        <v>452</v>
      </c>
      <c r="E64" s="41" t="s">
        <v>96</v>
      </c>
      <c r="F64" s="42">
        <v>7.2</v>
      </c>
      <c r="H64" s="28"/>
    </row>
    <row r="65" spans="2:8" s="29" customFormat="1" ht="22.5">
      <c r="B65" s="28"/>
      <c r="C65" s="40" t="s">
        <v>461</v>
      </c>
      <c r="D65" s="40" t="s">
        <v>462</v>
      </c>
      <c r="E65" s="41" t="s">
        <v>96</v>
      </c>
      <c r="F65" s="42">
        <v>19.584</v>
      </c>
      <c r="H65" s="28"/>
    </row>
    <row r="66" spans="2:8" s="29" customFormat="1" ht="16.899999999999999" customHeight="1">
      <c r="B66" s="28"/>
      <c r="C66" s="40" t="s">
        <v>280</v>
      </c>
      <c r="D66" s="40" t="s">
        <v>281</v>
      </c>
      <c r="E66" s="41" t="s">
        <v>233</v>
      </c>
      <c r="F66" s="42">
        <v>0.19</v>
      </c>
      <c r="H66" s="28"/>
    </row>
    <row r="67" spans="2:8" s="29" customFormat="1" ht="16.899999999999999" customHeight="1">
      <c r="B67" s="28"/>
      <c r="C67" s="40" t="s">
        <v>307</v>
      </c>
      <c r="D67" s="40" t="s">
        <v>308</v>
      </c>
      <c r="E67" s="41" t="s">
        <v>233</v>
      </c>
      <c r="F67" s="42">
        <v>2.1000000000000001E-2</v>
      </c>
      <c r="H67" s="28"/>
    </row>
    <row r="68" spans="2:8" s="29" customFormat="1" ht="26.45" customHeight="1">
      <c r="B68" s="28"/>
      <c r="C68" s="35" t="s">
        <v>91</v>
      </c>
      <c r="D68" s="35" t="s">
        <v>92</v>
      </c>
      <c r="H68" s="28"/>
    </row>
    <row r="69" spans="2:8" s="29" customFormat="1" ht="16.899999999999999" customHeight="1">
      <c r="B69" s="28"/>
      <c r="C69" s="36" t="s">
        <v>603</v>
      </c>
      <c r="D69" s="37" t="s">
        <v>95</v>
      </c>
      <c r="E69" s="38" t="s">
        <v>96</v>
      </c>
      <c r="F69" s="39">
        <v>5.52</v>
      </c>
      <c r="H69" s="28"/>
    </row>
    <row r="70" spans="2:8" s="29" customFormat="1" ht="16.899999999999999" customHeight="1">
      <c r="B70" s="28"/>
      <c r="C70" s="40" t="s">
        <v>1</v>
      </c>
      <c r="D70" s="40" t="s">
        <v>642</v>
      </c>
      <c r="E70" s="41" t="s">
        <v>1</v>
      </c>
      <c r="F70" s="42">
        <v>5.52</v>
      </c>
      <c r="H70" s="28"/>
    </row>
    <row r="71" spans="2:8" s="29" customFormat="1" ht="16.899999999999999" customHeight="1">
      <c r="B71" s="28"/>
      <c r="C71" s="43" t="s">
        <v>636</v>
      </c>
      <c r="H71" s="28"/>
    </row>
    <row r="72" spans="2:8" s="29" customFormat="1" ht="16.899999999999999" customHeight="1">
      <c r="B72" s="28"/>
      <c r="C72" s="40" t="s">
        <v>615</v>
      </c>
      <c r="D72" s="40" t="s">
        <v>616</v>
      </c>
      <c r="E72" s="41" t="s">
        <v>96</v>
      </c>
      <c r="F72" s="42">
        <v>5.52</v>
      </c>
      <c r="H72" s="28"/>
    </row>
    <row r="73" spans="2:8" s="29" customFormat="1" ht="22.5">
      <c r="B73" s="28"/>
      <c r="C73" s="40" t="s">
        <v>374</v>
      </c>
      <c r="D73" s="40" t="s">
        <v>375</v>
      </c>
      <c r="E73" s="41" t="s">
        <v>96</v>
      </c>
      <c r="F73" s="42">
        <v>5.52</v>
      </c>
      <c r="H73" s="28"/>
    </row>
    <row r="74" spans="2:8" s="29" customFormat="1" ht="16.899999999999999" customHeight="1">
      <c r="B74" s="28"/>
      <c r="C74" s="40" t="s">
        <v>561</v>
      </c>
      <c r="D74" s="40" t="s">
        <v>562</v>
      </c>
      <c r="E74" s="41" t="s">
        <v>96</v>
      </c>
      <c r="F74" s="42">
        <v>5.52</v>
      </c>
      <c r="H74" s="28"/>
    </row>
    <row r="75" spans="2:8" s="29" customFormat="1" ht="16.899999999999999" customHeight="1">
      <c r="B75" s="28"/>
      <c r="C75" s="40" t="s">
        <v>625</v>
      </c>
      <c r="D75" s="40" t="s">
        <v>626</v>
      </c>
      <c r="E75" s="41" t="s">
        <v>96</v>
      </c>
      <c r="F75" s="42">
        <v>5.52</v>
      </c>
      <c r="H75" s="28"/>
    </row>
    <row r="76" spans="2:8" s="29" customFormat="1" ht="22.5">
      <c r="B76" s="28"/>
      <c r="C76" s="40" t="s">
        <v>628</v>
      </c>
      <c r="D76" s="40" t="s">
        <v>629</v>
      </c>
      <c r="E76" s="41" t="s">
        <v>96</v>
      </c>
      <c r="F76" s="42">
        <v>14.558999999999999</v>
      </c>
      <c r="H76" s="28"/>
    </row>
    <row r="77" spans="2:8" s="29" customFormat="1" ht="22.5">
      <c r="B77" s="28"/>
      <c r="C77" s="40" t="s">
        <v>461</v>
      </c>
      <c r="D77" s="40" t="s">
        <v>462</v>
      </c>
      <c r="E77" s="41" t="s">
        <v>96</v>
      </c>
      <c r="F77" s="42">
        <v>14.558999999999999</v>
      </c>
      <c r="H77" s="28"/>
    </row>
    <row r="78" spans="2:8" s="29" customFormat="1" ht="16.899999999999999" customHeight="1">
      <c r="B78" s="28"/>
      <c r="C78" s="40" t="s">
        <v>280</v>
      </c>
      <c r="D78" s="40" t="s">
        <v>281</v>
      </c>
      <c r="E78" s="41" t="s">
        <v>233</v>
      </c>
      <c r="F78" s="42">
        <v>0.14599999999999999</v>
      </c>
      <c r="H78" s="28"/>
    </row>
    <row r="79" spans="2:8" s="29" customFormat="1" ht="7.35" customHeight="1">
      <c r="B79" s="44"/>
      <c r="C79" s="45"/>
      <c r="D79" s="45"/>
      <c r="E79" s="45"/>
      <c r="F79" s="45"/>
      <c r="G79" s="45"/>
      <c r="H79" s="28"/>
    </row>
    <row r="80" spans="2:8" s="29" customFormat="1"/>
  </sheetData>
  <sheetProtection algorithmName="SHA-512" hashValue="DbXQsyPfxG8gwxPt2ntKB8azwFbTpGHNRemP2IdFQY448gVJQpH/9mK8ztnYS7YHAo5HkFy+hxi8R+qOQ47aSw==" saltValue="tB0MOtSmgB1sac5XHYZlMw==" spinCount="100000" sheet="1" objects="1" scenarios="1"/>
  <mergeCells count="2">
    <mergeCell ref="D5:F5"/>
    <mergeCell ref="D6:F6"/>
  </mergeCells>
  <pageMargins left="0.7" right="0.7" top="0.75" bottom="0.75" header="0.3" footer="0.3"/>
  <pageSetup paperSize="9" fitToHeight="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SO 01 - BUDOVA POLESIA KO...</vt:lpstr>
      <vt:lpstr>SO 02 - KOTOLŇA</vt:lpstr>
      <vt:lpstr>SO 03 - ZÁDVERIE</vt:lpstr>
      <vt:lpstr>SO 04 - SCHODISKO</vt:lpstr>
      <vt:lpstr>Zoznam figúr</vt:lpstr>
      <vt:lpstr>'Rekapitulácia stavby'!Názvy_tlače</vt:lpstr>
      <vt:lpstr>'SO 01 - BUDOVA POLESIA KO...'!Názvy_tlače</vt:lpstr>
      <vt:lpstr>'SO 02 - KOTOLŇA'!Názvy_tlače</vt:lpstr>
      <vt:lpstr>'SO 03 - ZÁDVERIE'!Názvy_tlače</vt:lpstr>
      <vt:lpstr>'SO 04 - SCHODISKO'!Názvy_tlače</vt:lpstr>
      <vt:lpstr>'Zoznam figúr'!Názvy_tlače</vt:lpstr>
      <vt:lpstr>'Rekapitulácia stavby'!Oblasť_tlače</vt:lpstr>
      <vt:lpstr>'SO 01 - BUDOVA POLESIA KO...'!Oblasť_tlače</vt:lpstr>
      <vt:lpstr>'SO 02 - KOTOLŇA'!Oblasť_tlače</vt:lpstr>
      <vt:lpstr>'SO 03 - ZÁDVERIE'!Oblasť_tlače</vt:lpstr>
      <vt:lpstr>'SO 04 - SCHODISKO'!Oblasť_tlače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DESKTOP-7MS7SIN\Janok</dc:creator>
  <cp:lastModifiedBy>Vanyo, Maroš</cp:lastModifiedBy>
  <dcterms:created xsi:type="dcterms:W3CDTF">2026-05-14T09:55:34Z</dcterms:created>
  <dcterms:modified xsi:type="dcterms:W3CDTF">2026-06-02T12:48:21Z</dcterms:modified>
</cp:coreProperties>
</file>