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estokosice-my.sharepoint.com/personal/maros_vanyo_meles_kosice_sk/Documents/Pracovná plocha/Vanyo/súťaže/2026/18. Pristupova cesta MES Mala Lodina/Prilohy k obstaraniu/"/>
    </mc:Choice>
  </mc:AlternateContent>
  <xr:revisionPtr revIDLastSave="0" documentId="8_{6BC7B934-3A66-4621-A589-09608B576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ácia stavby" sheetId="1" r:id="rId1"/>
    <sheet name="MES Malá Lodina - oprava" sheetId="2" r:id="rId2"/>
  </sheets>
  <definedNames>
    <definedName name="_xlnm._FilterDatabase" localSheetId="1" hidden="1">'MES Malá Lodina - oprava'!$C$115:$K$126</definedName>
    <definedName name="_xlnm.Print_Titles" localSheetId="1">'MES Malá Lodina - oprava'!$115:$115</definedName>
    <definedName name="_xlnm.Print_Titles" localSheetId="0">'Rekapitulácia stavby'!$92:$92</definedName>
    <definedName name="_xlnm.Print_Area" localSheetId="1">'MES Malá Lodina - oprava'!$C$4:$J$76,'MES Malá Lodina - oprava'!$C$105:$J$126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8" i="2" l="1"/>
  <c r="J35" i="2"/>
  <c r="J34" i="2"/>
  <c r="AY95" i="1"/>
  <c r="J33" i="2"/>
  <c r="AX95" i="1"/>
  <c r="BI126" i="2"/>
  <c r="BH126" i="2"/>
  <c r="BG126" i="2"/>
  <c r="BE126" i="2"/>
  <c r="T126" i="2"/>
  <c r="T125" i="2"/>
  <c r="R126" i="2"/>
  <c r="R125" i="2" s="1"/>
  <c r="P126" i="2"/>
  <c r="P125" i="2" s="1"/>
  <c r="BI124" i="2"/>
  <c r="BH124" i="2"/>
  <c r="BG124" i="2"/>
  <c r="BE124" i="2"/>
  <c r="T124" i="2"/>
  <c r="R124" i="2"/>
  <c r="P124" i="2"/>
  <c r="BI123" i="2"/>
  <c r="F35" i="2" s="1"/>
  <c r="BH123" i="2"/>
  <c r="BG123" i="2"/>
  <c r="BE123" i="2"/>
  <c r="T123" i="2"/>
  <c r="R123" i="2"/>
  <c r="P123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9" i="2"/>
  <c r="BH119" i="2"/>
  <c r="F34" i="2" s="1"/>
  <c r="BG119" i="2"/>
  <c r="F33" i="2" s="1"/>
  <c r="BE119" i="2"/>
  <c r="F31" i="2" s="1"/>
  <c r="T119" i="2"/>
  <c r="R119" i="2"/>
  <c r="P119" i="2"/>
  <c r="J113" i="2"/>
  <c r="F110" i="2"/>
  <c r="J90" i="2"/>
  <c r="F87" i="2"/>
  <c r="E85" i="2"/>
  <c r="J19" i="2"/>
  <c r="E19" i="2"/>
  <c r="J112" i="2"/>
  <c r="J18" i="2"/>
  <c r="J16" i="2"/>
  <c r="E16" i="2"/>
  <c r="F113" i="2"/>
  <c r="J15" i="2"/>
  <c r="J13" i="2"/>
  <c r="E13" i="2"/>
  <c r="F112" i="2" s="1"/>
  <c r="J12" i="2"/>
  <c r="J10" i="2"/>
  <c r="J110" i="2"/>
  <c r="L90" i="1"/>
  <c r="AM90" i="1"/>
  <c r="AM89" i="1"/>
  <c r="L89" i="1"/>
  <c r="AM87" i="1"/>
  <c r="L87" i="1"/>
  <c r="L84" i="1"/>
  <c r="BK120" i="2"/>
  <c r="J120" i="2"/>
  <c r="BK119" i="2"/>
  <c r="BK126" i="2"/>
  <c r="BK123" i="2"/>
  <c r="BK121" i="2"/>
  <c r="J124" i="2"/>
  <c r="J121" i="2"/>
  <c r="J126" i="2"/>
  <c r="J119" i="2"/>
  <c r="AS94" i="1"/>
  <c r="BK124" i="2"/>
  <c r="J123" i="2"/>
  <c r="J31" i="2"/>
  <c r="R118" i="2" l="1"/>
  <c r="P118" i="2"/>
  <c r="P122" i="2"/>
  <c r="BK118" i="2"/>
  <c r="J118" i="2"/>
  <c r="J96" i="2"/>
  <c r="T118" i="2"/>
  <c r="T122" i="2"/>
  <c r="T117" i="2" s="1"/>
  <c r="T116" i="2" s="1"/>
  <c r="BK122" i="2"/>
  <c r="J122" i="2"/>
  <c r="J97" i="2"/>
  <c r="R122" i="2"/>
  <c r="R117" i="2" s="1"/>
  <c r="R116" i="2" s="1"/>
  <c r="BK125" i="2"/>
  <c r="J125" i="2"/>
  <c r="J98" i="2"/>
  <c r="BC95" i="1"/>
  <c r="BC94" i="1" s="1"/>
  <c r="W32" i="1" s="1"/>
  <c r="AZ95" i="1"/>
  <c r="BF121" i="2"/>
  <c r="BF123" i="2"/>
  <c r="BF124" i="2"/>
  <c r="BB95" i="1"/>
  <c r="J87" i="2"/>
  <c r="F89" i="2"/>
  <c r="J89" i="2"/>
  <c r="F90" i="2"/>
  <c r="BF119" i="2"/>
  <c r="BF120" i="2"/>
  <c r="AV95" i="1"/>
  <c r="BD95" i="1"/>
  <c r="BD94" i="1" s="1"/>
  <c r="W33" i="1" s="1"/>
  <c r="BF126" i="2"/>
  <c r="AZ94" i="1"/>
  <c r="AV94" i="1"/>
  <c r="AK29" i="1" s="1"/>
  <c r="BB94" i="1"/>
  <c r="W31" i="1" s="1"/>
  <c r="P117" i="2" l="1"/>
  <c r="P116" i="2" s="1"/>
  <c r="AU95" i="1" s="1"/>
  <c r="AU94" i="1" s="1"/>
  <c r="BK117" i="2"/>
  <c r="BK116" i="2"/>
  <c r="J116" i="2"/>
  <c r="J94" i="2" s="1"/>
  <c r="AY94" i="1"/>
  <c r="AX94" i="1"/>
  <c r="F32" i="2"/>
  <c r="BA95" i="1"/>
  <c r="BA94" i="1" s="1"/>
  <c r="W30" i="1" s="1"/>
  <c r="W29" i="1"/>
  <c r="J32" i="2"/>
  <c r="AW95" i="1" s="1"/>
  <c r="AT95" i="1" s="1"/>
  <c r="J117" i="2" l="1"/>
  <c r="J95" i="2"/>
  <c r="J28" i="2"/>
  <c r="AG95" i="1"/>
  <c r="AG94" i="1"/>
  <c r="AK26" i="1" s="1"/>
  <c r="AK35" i="1" s="1"/>
  <c r="AW94" i="1"/>
  <c r="AK30" i="1"/>
  <c r="J37" i="2" l="1"/>
  <c r="AN95" i="1"/>
  <c r="AT94" i="1"/>
  <c r="AN94" i="1" s="1"/>
</calcChain>
</file>

<file path=xl/sharedStrings.xml><?xml version="1.0" encoding="utf-8"?>
<sst xmlns="http://schemas.openxmlformats.org/spreadsheetml/2006/main" count="351" uniqueCount="135">
  <si>
    <t>Export Komplet</t>
  </si>
  <si>
    <t/>
  </si>
  <si>
    <t>2.0</t>
  </si>
  <si>
    <t>False</t>
  </si>
  <si>
    <t>{708feca2-4dfd-481c-b9ee-caa601e5fbe7}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</si>
  <si>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</si>
  <si>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</si>
  <si>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</si>
  <si>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</si>
  <si>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</si>
  <si>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</si>
  <si>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</si>
  <si>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</si>
  <si>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</si>
  <si>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</si>
  <si>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</si>
  <si>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ČS:</t>
  </si>
  <si>
    <t>Miesto:</t>
  </si>
  <si>
    <t>Malá Lodina</t>
  </si>
  <si>
    <t>Dátum: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</si>
  <si>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</si>
  <si>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</si>
  <si>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</si>
  <si>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</si>
  <si>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</si>
  <si>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</si>
  <si>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</si>
  <si>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</si>
  <si>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</si>
  <si>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</si>
  <si>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</si>
  <si>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</si>
  <si>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</si>
  <si>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</si>
  <si>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</si>
  <si>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</si>
  <si>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</si>
  <si>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</si>
  <si>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</si>
  <si>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</si>
  <si>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</si>
  <si>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</si>
  <si>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</si>
  <si>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</si>
  <si>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</si>
  <si>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</si>
  <si>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</si>
  <si>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</si>
  <si>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</si>
  <si>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</si>
  <si>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</si>
  <si>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</si>
  <si>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</si>
  <si>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</si>
  <si>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</si>
  <si>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</si>
  <si>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</si>
  <si>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</si>
  <si>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</si>
  <si>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</si>
  <si>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</si>
  <si>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</si>
  <si>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</si>
  <si>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</si>
  <si>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</si>
  <si>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</si>
  <si>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</si>
  <si>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</si>
  <si>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</si>
  <si>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</si>
  <si>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</si>
  <si>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</si>
  <si>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</si>
  <si>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</si>
  <si>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</si>
  <si>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</si>
  <si>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</si>
  <si>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</si>
  <si>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</si>
  <si>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</si>
  <si>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</si>
  <si>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</si>
  <si>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</si>
  <si>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</si>
  <si>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5 - Komunikácie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</si>
  <si>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</si>
  <si>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</si>
  <si>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</si>
  <si>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</si>
  <si>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</si>
  <si>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</si>
  <si>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</si>
  <si>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</si>
  <si>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</si>
  <si>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</si>
  <si>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</si>
  <si>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</si>
  <si>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</si>
  <si>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</si>
  <si>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</si>
  <si>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</si>
  <si>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</si>
  <si>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5</t>
  </si>
  <si>
    <t>Komunikácie</t>
  </si>
  <si>
    <t>K</t>
  </si>
  <si>
    <t>572754112.S</t>
  </si>
  <si>
    <t>Vyrovnanie povrchu doterajších krytov asfaltovým betónom AC hr. nad 40 do 60 mm</t>
  </si>
  <si>
    <t>m2</t>
  </si>
  <si>
    <t>4</t>
  </si>
  <si>
    <t>2</t>
  </si>
  <si>
    <t>1417460009</t>
  </si>
  <si>
    <t>573231109.S</t>
  </si>
  <si>
    <t>Postrek asfaltový spojovací bez posypu kamenivom z cestnej emulzie v množstve 0,70 kg/m2</t>
  </si>
  <si>
    <t>-2050796475</t>
  </si>
  <si>
    <t>3</t>
  </si>
  <si>
    <t>577144241.S</t>
  </si>
  <si>
    <t>Asfaltový betón vrstva obrusná AC 11 O v pruhu š. nad 3 m z nemodifik. asfaltu tr. II, po zhutnení hr. 50 mm</t>
  </si>
  <si>
    <t>-214410551</t>
  </si>
  <si>
    <t>9</t>
  </si>
  <si>
    <t>Ostatné konštrukcie a práce-búranie</t>
  </si>
  <si>
    <t>919735111.S</t>
  </si>
  <si>
    <t>Rezanie existujúceho asfaltového krytu alebo podkladu hĺbky do 50 mm</t>
  </si>
  <si>
    <t>m</t>
  </si>
  <si>
    <t>-1308329044</t>
  </si>
  <si>
    <t>938909315.S</t>
  </si>
  <si>
    <t>Odstránenie blata, prachu alebo hlineného nánosu, z povrchu podkladu alebo krytu bet. alebo asfalt. zametacou kefou</t>
  </si>
  <si>
    <t>1582808445</t>
  </si>
  <si>
    <t>99</t>
  </si>
  <si>
    <t>Presun hmôt HSV</t>
  </si>
  <si>
    <t>6</t>
  </si>
  <si>
    <t>998225111.S</t>
  </si>
  <si>
    <t>Presun hmôt pre pozemnú komunikáciu a letisko s krytom asfaltovým akejkoľvek dĺžky objektu</t>
  </si>
  <si>
    <t>t</t>
  </si>
  <si>
    <t>685273400</t>
  </si>
  <si>
    <t>Prístupová cesta k MES Malá Lodina - 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</si>
</sst>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>
      <selection activeCell="K6" sqref="K6:AJ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50" t="s">
        <v>5</v>
      </c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84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R5" s="16"/>
      <c r="BE5" s="181" t="s">
        <v>13</v>
      </c>
      <c r="BS5" s="13" t="s">
        <v>6</v>
      </c>
    </row>
    <row r="6" spans="1:74" ht="36.950000000000003" customHeight="1">
      <c r="B6" s="16"/>
      <c r="D6" s="22" t="s">
        <v>14</v>
      </c>
      <c r="K6" s="185" t="s">
        <v>134</v>
      </c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R6" s="16"/>
      <c r="BE6" s="182"/>
      <c r="BS6" s="13" t="s">
        <v>6</v>
      </c>
    </row>
    <row r="7" spans="1:74" ht="12" customHeight="1">
      <c r="B7" s="16"/>
      <c r="D7" s="23" t="s">
        <v>15</v>
      </c>
      <c r="K7" s="21" t="s">
        <v>1</v>
      </c>
      <c r="AK7" s="23" t="s">
        <v>16</v>
      </c>
      <c r="AN7" s="21" t="s">
        <v>1</v>
      </c>
      <c r="AR7" s="16"/>
      <c r="BE7" s="182"/>
      <c r="BS7" s="13" t="s">
        <v>6</v>
      </c>
    </row>
    <row r="8" spans="1:74" ht="12" customHeight="1">
      <c r="B8" s="16"/>
      <c r="D8" s="23" t="s">
        <v>17</v>
      </c>
      <c r="K8" s="21" t="s">
        <v>18</v>
      </c>
      <c r="AK8" s="23" t="s">
        <v>19</v>
      </c>
      <c r="AN8" s="24" t="s">
        <v>25</v>
      </c>
      <c r="AR8" s="16"/>
      <c r="BE8" s="182"/>
      <c r="BS8" s="13" t="s">
        <v>6</v>
      </c>
    </row>
    <row r="9" spans="1:74" ht="14.45" customHeight="1">
      <c r="B9" s="16"/>
      <c r="AR9" s="16"/>
      <c r="BE9" s="182"/>
      <c r="BS9" s="13" t="s">
        <v>6</v>
      </c>
    </row>
    <row r="10" spans="1:74" ht="12" customHeight="1">
      <c r="B10" s="16"/>
      <c r="D10" s="23" t="s">
        <v>20</v>
      </c>
      <c r="AK10" s="23" t="s">
        <v>21</v>
      </c>
      <c r="AN10" s="21" t="s">
        <v>1</v>
      </c>
      <c r="AR10" s="16"/>
      <c r="BE10" s="182"/>
      <c r="BS10" s="13" t="s">
        <v>6</v>
      </c>
    </row>
    <row r="11" spans="1:74" ht="18.399999999999999" customHeight="1">
      <c r="B11" s="16"/>
      <c r="E11" s="21" t="s">
        <v>22</v>
      </c>
      <c r="AK11" s="23" t="s">
        <v>23</v>
      </c>
      <c r="AN11" s="21" t="s">
        <v>1</v>
      </c>
      <c r="AR11" s="16"/>
      <c r="BE11" s="182"/>
      <c r="BS11" s="13" t="s">
        <v>6</v>
      </c>
    </row>
    <row r="12" spans="1:74" ht="6.95" customHeight="1">
      <c r="B12" s="16"/>
      <c r="AR12" s="16"/>
      <c r="BE12" s="182"/>
      <c r="BS12" s="13" t="s">
        <v>6</v>
      </c>
    </row>
    <row r="13" spans="1:74" ht="12" customHeight="1">
      <c r="B13" s="16"/>
      <c r="D13" s="23" t="s">
        <v>24</v>
      </c>
      <c r="AK13" s="23" t="s">
        <v>21</v>
      </c>
      <c r="AN13" s="25" t="s">
        <v>25</v>
      </c>
      <c r="AR13" s="16"/>
      <c r="BE13" s="182"/>
      <c r="BS13" s="13" t="s">
        <v>6</v>
      </c>
    </row>
    <row r="14" spans="1:74" ht="12.75">
      <c r="B14" s="16"/>
      <c r="E14" s="186" t="s">
        <v>25</v>
      </c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23" t="s">
        <v>23</v>
      </c>
      <c r="AN14" s="25" t="s">
        <v>25</v>
      </c>
      <c r="AR14" s="16"/>
      <c r="BE14" s="182"/>
      <c r="BS14" s="13" t="s">
        <v>6</v>
      </c>
    </row>
    <row r="15" spans="1:74" ht="6.95" customHeight="1">
      <c r="B15" s="16"/>
      <c r="AR15" s="16"/>
      <c r="BE15" s="182"/>
      <c r="BS15" s="13" t="s">
        <v>3</v>
      </c>
    </row>
    <row r="16" spans="1:74" ht="12" customHeight="1">
      <c r="B16" s="16"/>
      <c r="D16" s="23" t="s">
        <v>26</v>
      </c>
      <c r="AK16" s="23" t="s">
        <v>21</v>
      </c>
      <c r="AN16" s="21" t="s">
        <v>1</v>
      </c>
      <c r="AR16" s="16"/>
      <c r="BE16" s="182"/>
      <c r="BS16" s="13" t="s">
        <v>3</v>
      </c>
    </row>
    <row r="17" spans="2:71" ht="18.399999999999999" customHeight="1">
      <c r="B17" s="16"/>
      <c r="E17" s="21" t="s">
        <v>22</v>
      </c>
      <c r="AK17" s="23" t="s">
        <v>23</v>
      </c>
      <c r="AN17" s="21" t="s">
        <v>1</v>
      </c>
      <c r="AR17" s="16"/>
      <c r="BE17" s="182"/>
      <c r="BS17" s="13" t="s">
        <v>27</v>
      </c>
    </row>
    <row r="18" spans="2:71" ht="6.95" customHeight="1">
      <c r="B18" s="16"/>
      <c r="AR18" s="16"/>
      <c r="BE18" s="182"/>
      <c r="BS18" s="13" t="s">
        <v>6</v>
      </c>
    </row>
    <row r="19" spans="2:71" ht="12" customHeight="1">
      <c r="B19" s="16"/>
      <c r="D19" s="23" t="s">
        <v>28</v>
      </c>
      <c r="AK19" s="23" t="s">
        <v>21</v>
      </c>
      <c r="AN19" s="21" t="s">
        <v>1</v>
      </c>
      <c r="AR19" s="16"/>
      <c r="BE19" s="182"/>
      <c r="BS19" s="13" t="s">
        <v>6</v>
      </c>
    </row>
    <row r="20" spans="2:71" ht="18.399999999999999" customHeight="1">
      <c r="B20" s="16"/>
      <c r="E20" s="21"/>
      <c r="AK20" s="23" t="s">
        <v>23</v>
      </c>
      <c r="AN20" s="21" t="s">
        <v>1</v>
      </c>
      <c r="AR20" s="16"/>
      <c r="BE20" s="182"/>
      <c r="BS20" s="13" t="s">
        <v>27</v>
      </c>
    </row>
    <row r="21" spans="2:71" ht="6.95" customHeight="1">
      <c r="B21" s="16"/>
      <c r="AR21" s="16"/>
      <c r="BE21" s="182"/>
    </row>
    <row r="22" spans="2:71" ht="12" customHeight="1">
      <c r="B22" s="16"/>
      <c r="D22" s="23" t="s">
        <v>29</v>
      </c>
      <c r="AR22" s="16"/>
      <c r="BE22" s="182"/>
    </row>
    <row r="23" spans="2:71" ht="16.5" customHeight="1">
      <c r="B23" s="16"/>
      <c r="E23" s="188" t="s">
        <v>1</v>
      </c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R23" s="16"/>
      <c r="BE23" s="182"/>
    </row>
    <row r="24" spans="2:71" ht="6.95" customHeight="1">
      <c r="B24" s="16"/>
      <c r="AR24" s="16"/>
      <c r="BE24" s="182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2"/>
    </row>
    <row r="26" spans="2:71" s="1" customFormat="1" ht="25.9" customHeight="1">
      <c r="B26" s="28"/>
      <c r="D26" s="29" t="s">
        <v>30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9">
        <f>ROUND(AG94,2)</f>
        <v>0</v>
      </c>
      <c r="AL26" s="190"/>
      <c r="AM26" s="190"/>
      <c r="AN26" s="190"/>
      <c r="AO26" s="190"/>
      <c r="AR26" s="28"/>
      <c r="BE26" s="182"/>
    </row>
    <row r="27" spans="2:71" s="1" customFormat="1" ht="6.95" customHeight="1">
      <c r="B27" s="28"/>
      <c r="AR27" s="28"/>
      <c r="BE27" s="182"/>
    </row>
    <row r="28" spans="2:71" s="1" customFormat="1" ht="12.75">
      <c r="B28" s="28"/>
      <c r="L28" s="191" t="s">
        <v>31</v>
      </c>
      <c r="M28" s="191"/>
      <c r="N28" s="191"/>
      <c r="O28" s="191"/>
      <c r="P28" s="191"/>
      <c r="W28" s="191" t="s">
        <v>32</v>
      </c>
      <c r="X28" s="191"/>
      <c r="Y28" s="191"/>
      <c r="Z28" s="191"/>
      <c r="AA28" s="191"/>
      <c r="AB28" s="191"/>
      <c r="AC28" s="191"/>
      <c r="AD28" s="191"/>
      <c r="AE28" s="191"/>
      <c r="AK28" s="191" t="s">
        <v>33</v>
      </c>
      <c r="AL28" s="191"/>
      <c r="AM28" s="191"/>
      <c r="AN28" s="191"/>
      <c r="AO28" s="191"/>
      <c r="AR28" s="28"/>
      <c r="BE28" s="182"/>
    </row>
    <row r="29" spans="2:71" s="2" customFormat="1" ht="14.45" customHeight="1">
      <c r="B29" s="32"/>
      <c r="D29" s="23" t="s">
        <v>34</v>
      </c>
      <c r="F29" s="33" t="s">
        <v>35</v>
      </c>
      <c r="L29" s="173">
        <v>0.23</v>
      </c>
      <c r="M29" s="172"/>
      <c r="N29" s="172"/>
      <c r="O29" s="172"/>
      <c r="P29" s="172"/>
      <c r="Q29" s="34"/>
      <c r="R29" s="34"/>
      <c r="S29" s="34"/>
      <c r="T29" s="34"/>
      <c r="U29" s="34"/>
      <c r="V29" s="34"/>
      <c r="W29" s="171">
        <f>ROUND(AZ94, 2)</f>
        <v>0</v>
      </c>
      <c r="X29" s="172"/>
      <c r="Y29" s="172"/>
      <c r="Z29" s="172"/>
      <c r="AA29" s="172"/>
      <c r="AB29" s="172"/>
      <c r="AC29" s="172"/>
      <c r="AD29" s="172"/>
      <c r="AE29" s="172"/>
      <c r="AF29" s="34"/>
      <c r="AG29" s="34"/>
      <c r="AH29" s="34"/>
      <c r="AI29" s="34"/>
      <c r="AJ29" s="34"/>
      <c r="AK29" s="171">
        <f>ROUND(AV94, 2)</f>
        <v>0</v>
      </c>
      <c r="AL29" s="172"/>
      <c r="AM29" s="172"/>
      <c r="AN29" s="172"/>
      <c r="AO29" s="172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83"/>
    </row>
    <row r="30" spans="2:71" s="2" customFormat="1" ht="14.45" customHeight="1">
      <c r="B30" s="32"/>
      <c r="F30" s="33" t="s">
        <v>36</v>
      </c>
      <c r="L30" s="180">
        <v>0.23</v>
      </c>
      <c r="M30" s="179"/>
      <c r="N30" s="179"/>
      <c r="O30" s="179"/>
      <c r="P30" s="179"/>
      <c r="W30" s="178">
        <f>ROUND(BA94, 2)</f>
        <v>0</v>
      </c>
      <c r="X30" s="179"/>
      <c r="Y30" s="179"/>
      <c r="Z30" s="179"/>
      <c r="AA30" s="179"/>
      <c r="AB30" s="179"/>
      <c r="AC30" s="179"/>
      <c r="AD30" s="179"/>
      <c r="AE30" s="179"/>
      <c r="AK30" s="178">
        <f>ROUND(AW94, 2)</f>
        <v>0</v>
      </c>
      <c r="AL30" s="179"/>
      <c r="AM30" s="179"/>
      <c r="AN30" s="179"/>
      <c r="AO30" s="179"/>
      <c r="AR30" s="32"/>
      <c r="BE30" s="183"/>
    </row>
    <row r="31" spans="2:71" s="2" customFormat="1" ht="14.45" hidden="1" customHeight="1">
      <c r="B31" s="32"/>
      <c r="F31" s="23" t="s">
        <v>37</v>
      </c>
      <c r="L31" s="180">
        <v>0.23</v>
      </c>
      <c r="M31" s="179"/>
      <c r="N31" s="179"/>
      <c r="O31" s="179"/>
      <c r="P31" s="179"/>
      <c r="W31" s="178">
        <f>ROUND(BB94, 2)</f>
        <v>0</v>
      </c>
      <c r="X31" s="179"/>
      <c r="Y31" s="179"/>
      <c r="Z31" s="179"/>
      <c r="AA31" s="179"/>
      <c r="AB31" s="179"/>
      <c r="AC31" s="179"/>
      <c r="AD31" s="179"/>
      <c r="AE31" s="179"/>
      <c r="AK31" s="178">
        <v>0</v>
      </c>
      <c r="AL31" s="179"/>
      <c r="AM31" s="179"/>
      <c r="AN31" s="179"/>
      <c r="AO31" s="179"/>
      <c r="AR31" s="32"/>
      <c r="BE31" s="183"/>
    </row>
    <row r="32" spans="2:71" s="2" customFormat="1" ht="14.45" hidden="1" customHeight="1">
      <c r="B32" s="32"/>
      <c r="F32" s="23" t="s">
        <v>38</v>
      </c>
      <c r="L32" s="180">
        <v>0.23</v>
      </c>
      <c r="M32" s="179"/>
      <c r="N32" s="179"/>
      <c r="O32" s="179"/>
      <c r="P32" s="179"/>
      <c r="W32" s="178">
        <f>ROUND(BC94, 2)</f>
        <v>0</v>
      </c>
      <c r="X32" s="179"/>
      <c r="Y32" s="179"/>
      <c r="Z32" s="179"/>
      <c r="AA32" s="179"/>
      <c r="AB32" s="179"/>
      <c r="AC32" s="179"/>
      <c r="AD32" s="179"/>
      <c r="AE32" s="179"/>
      <c r="AK32" s="178">
        <v>0</v>
      </c>
      <c r="AL32" s="179"/>
      <c r="AM32" s="179"/>
      <c r="AN32" s="179"/>
      <c r="AO32" s="179"/>
      <c r="AR32" s="32"/>
      <c r="BE32" s="183"/>
    </row>
    <row r="33" spans="2:57" s="2" customFormat="1" ht="14.45" hidden="1" customHeight="1">
      <c r="B33" s="32"/>
      <c r="F33" s="33" t="s">
        <v>39</v>
      </c>
      <c r="L33" s="173">
        <v>0</v>
      </c>
      <c r="M33" s="172"/>
      <c r="N33" s="172"/>
      <c r="O33" s="172"/>
      <c r="P33" s="172"/>
      <c r="Q33" s="34"/>
      <c r="R33" s="34"/>
      <c r="S33" s="34"/>
      <c r="T33" s="34"/>
      <c r="U33" s="34"/>
      <c r="V33" s="34"/>
      <c r="W33" s="171">
        <f>ROUND(BD94, 2)</f>
        <v>0</v>
      </c>
      <c r="X33" s="172"/>
      <c r="Y33" s="172"/>
      <c r="Z33" s="172"/>
      <c r="AA33" s="172"/>
      <c r="AB33" s="172"/>
      <c r="AC33" s="172"/>
      <c r="AD33" s="172"/>
      <c r="AE33" s="172"/>
      <c r="AF33" s="34"/>
      <c r="AG33" s="34"/>
      <c r="AH33" s="34"/>
      <c r="AI33" s="34"/>
      <c r="AJ33" s="34"/>
      <c r="AK33" s="171">
        <v>0</v>
      </c>
      <c r="AL33" s="172"/>
      <c r="AM33" s="172"/>
      <c r="AN33" s="172"/>
      <c r="AO33" s="172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83"/>
    </row>
    <row r="34" spans="2:57" s="1" customFormat="1" ht="6.95" customHeight="1">
      <c r="B34" s="28"/>
      <c r="AR34" s="28"/>
      <c r="BE34" s="182"/>
    </row>
    <row r="35" spans="2:57" s="1" customFormat="1" ht="25.9" customHeight="1">
      <c r="B35" s="28"/>
      <c r="C35" s="36"/>
      <c r="D35" s="37" t="s">
        <v>40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41</v>
      </c>
      <c r="U35" s="38"/>
      <c r="V35" s="38"/>
      <c r="W35" s="38"/>
      <c r="X35" s="174" t="s">
        <v>42</v>
      </c>
      <c r="Y35" s="175"/>
      <c r="Z35" s="175"/>
      <c r="AA35" s="175"/>
      <c r="AB35" s="175"/>
      <c r="AC35" s="38"/>
      <c r="AD35" s="38"/>
      <c r="AE35" s="38"/>
      <c r="AF35" s="38"/>
      <c r="AG35" s="38"/>
      <c r="AH35" s="38"/>
      <c r="AI35" s="38"/>
      <c r="AJ35" s="38"/>
      <c r="AK35" s="176">
        <f>SUM(AK26:AK33)</f>
        <v>0</v>
      </c>
      <c r="AL35" s="175"/>
      <c r="AM35" s="175"/>
      <c r="AN35" s="175"/>
      <c r="AO35" s="177"/>
      <c r="AP35" s="36"/>
      <c r="AQ35" s="36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40" t="s">
        <v>43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44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8"/>
      <c r="D60" s="42" t="s">
        <v>45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46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45</v>
      </c>
      <c r="AI60" s="30"/>
      <c r="AJ60" s="30"/>
      <c r="AK60" s="30"/>
      <c r="AL60" s="30"/>
      <c r="AM60" s="42" t="s">
        <v>46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8"/>
      <c r="D64" s="40" t="s">
        <v>47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48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8"/>
      <c r="D75" s="42" t="s">
        <v>45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46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45</v>
      </c>
      <c r="AI75" s="30"/>
      <c r="AJ75" s="30"/>
      <c r="AK75" s="30"/>
      <c r="AL75" s="30"/>
      <c r="AM75" s="42" t="s">
        <v>46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0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0" s="1" customFormat="1" ht="24.95" customHeight="1">
      <c r="B82" s="28"/>
      <c r="C82" s="17" t="s">
        <v>49</v>
      </c>
      <c r="AR82" s="28"/>
    </row>
    <row r="83" spans="1:90" s="1" customFormat="1" ht="6.95" customHeight="1">
      <c r="B83" s="28"/>
      <c r="AR83" s="28"/>
    </row>
    <row r="84" spans="1:90" s="3" customFormat="1" ht="12" customHeight="1">
      <c r="B84" s="47"/>
      <c r="C84" s="23" t="s">
        <v>12</v>
      </c>
      <c r="L84" s="3">
        <f>K5</f>
        <v>0</v>
      </c>
      <c r="AR84" s="47"/>
    </row>
    <row r="85" spans="1:90" s="4" customFormat="1" ht="36.950000000000003" customHeight="1">
      <c r="B85" s="48"/>
      <c r="C85" s="49" t="s">
        <v>14</v>
      </c>
      <c r="L85" s="162" t="s">
        <v>134</v>
      </c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63"/>
      <c r="AH85" s="163"/>
      <c r="AI85" s="163"/>
      <c r="AJ85" s="163"/>
      <c r="AR85" s="48"/>
    </row>
    <row r="86" spans="1:90" s="1" customFormat="1" ht="6.95" customHeight="1">
      <c r="B86" s="28"/>
      <c r="AR86" s="28"/>
    </row>
    <row r="87" spans="1:90" s="1" customFormat="1" ht="12" customHeight="1">
      <c r="B87" s="28"/>
      <c r="C87" s="23" t="s">
        <v>17</v>
      </c>
      <c r="L87" s="50" t="str">
        <f>IF(K8="","",K8)</f>
        <v>Malá Lodina</v>
      </c>
      <c r="AI87" s="23" t="s">
        <v>19</v>
      </c>
      <c r="AM87" s="164" t="str">
        <f>IF(AN8= "","",AN8)</f>
        <v>Vyplň údaj</v>
      </c>
      <c r="AN87" s="164"/>
      <c r="AR87" s="28"/>
    </row>
    <row r="88" spans="1:90" s="1" customFormat="1" ht="6.95" customHeight="1">
      <c r="B88" s="28"/>
      <c r="AR88" s="28"/>
    </row>
    <row r="89" spans="1:90" s="1" customFormat="1" ht="15.2" customHeight="1">
      <c r="B89" s="28"/>
      <c r="C89" s="23" t="s">
        <v>20</v>
      </c>
      <c r="L89" s="3" t="str">
        <f>IF(E11= "","",E11)</f>
        <v xml:space="preserve"> </v>
      </c>
      <c r="AI89" s="23" t="s">
        <v>26</v>
      </c>
      <c r="AM89" s="165" t="str">
        <f>IF(E17="","",E17)</f>
        <v xml:space="preserve"> </v>
      </c>
      <c r="AN89" s="166"/>
      <c r="AO89" s="166"/>
      <c r="AP89" s="166"/>
      <c r="AR89" s="28"/>
      <c r="AS89" s="167" t="s">
        <v>50</v>
      </c>
      <c r="AT89" s="168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0" s="1" customFormat="1" ht="15.2" customHeight="1">
      <c r="B90" s="28"/>
      <c r="C90" s="23" t="s">
        <v>24</v>
      </c>
      <c r="L90" s="3" t="str">
        <f>IF(E14= "Vyplň údaj","",E14)</f>
        <v/>
      </c>
      <c r="AI90" s="23" t="s">
        <v>28</v>
      </c>
      <c r="AM90" s="165" t="str">
        <f>IF(E20="","",E20)</f>
        <v/>
      </c>
      <c r="AN90" s="166"/>
      <c r="AO90" s="166"/>
      <c r="AP90" s="166"/>
      <c r="AR90" s="28"/>
      <c r="AS90" s="169"/>
      <c r="AT90" s="170"/>
      <c r="BD90" s="55"/>
    </row>
    <row r="91" spans="1:90" s="1" customFormat="1" ht="10.9" customHeight="1">
      <c r="B91" s="28"/>
      <c r="AR91" s="28"/>
      <c r="AS91" s="169"/>
      <c r="AT91" s="170"/>
      <c r="BD91" s="55"/>
    </row>
    <row r="92" spans="1:90" s="1" customFormat="1" ht="29.25" customHeight="1">
      <c r="B92" s="28"/>
      <c r="C92" s="152" t="s">
        <v>51</v>
      </c>
      <c r="D92" s="153"/>
      <c r="E92" s="153"/>
      <c r="F92" s="153"/>
      <c r="G92" s="153"/>
      <c r="H92" s="56"/>
      <c r="I92" s="154" t="s">
        <v>52</v>
      </c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5" t="s">
        <v>53</v>
      </c>
      <c r="AH92" s="153"/>
      <c r="AI92" s="153"/>
      <c r="AJ92" s="153"/>
      <c r="AK92" s="153"/>
      <c r="AL92" s="153"/>
      <c r="AM92" s="153"/>
      <c r="AN92" s="154" t="s">
        <v>54</v>
      </c>
      <c r="AO92" s="153"/>
      <c r="AP92" s="156"/>
      <c r="AQ92" s="57" t="s">
        <v>55</v>
      </c>
      <c r="AR92" s="28"/>
      <c r="AS92" s="58" t="s">
        <v>56</v>
      </c>
      <c r="AT92" s="59" t="s">
        <v>57</v>
      </c>
      <c r="AU92" s="59" t="s">
        <v>58</v>
      </c>
      <c r="AV92" s="59" t="s">
        <v>59</v>
      </c>
      <c r="AW92" s="59" t="s">
        <v>60</v>
      </c>
      <c r="AX92" s="59" t="s">
        <v>61</v>
      </c>
      <c r="AY92" s="59" t="s">
        <v>62</v>
      </c>
      <c r="AZ92" s="59" t="s">
        <v>63</v>
      </c>
      <c r="BA92" s="59" t="s">
        <v>64</v>
      </c>
      <c r="BB92" s="59" t="s">
        <v>65</v>
      </c>
      <c r="BC92" s="59" t="s">
        <v>66</v>
      </c>
      <c r="BD92" s="60" t="s">
        <v>67</v>
      </c>
    </row>
    <row r="93" spans="1:90" s="1" customFormat="1" ht="10.9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0" s="5" customFormat="1" ht="32.450000000000003" customHeight="1">
      <c r="B94" s="62"/>
      <c r="C94" s="63" t="s">
        <v>68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0">
        <f>ROUND(AG95,2)</f>
        <v>0</v>
      </c>
      <c r="AH94" s="160"/>
      <c r="AI94" s="160"/>
      <c r="AJ94" s="160"/>
      <c r="AK94" s="160"/>
      <c r="AL94" s="160"/>
      <c r="AM94" s="160"/>
      <c r="AN94" s="161">
        <f>SUM(AG94,AT94)</f>
        <v>0</v>
      </c>
      <c r="AO94" s="161"/>
      <c r="AP94" s="161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69</v>
      </c>
      <c r="BT94" s="71" t="s">
        <v>70</v>
      </c>
      <c r="BV94" s="71" t="s">
        <v>71</v>
      </c>
      <c r="BW94" s="71" t="s">
        <v>4</v>
      </c>
      <c r="BX94" s="71" t="s">
        <v>72</v>
      </c>
      <c r="CL94" s="71" t="s">
        <v>1</v>
      </c>
    </row>
    <row r="95" spans="1:90" s="6" customFormat="1" ht="24.75" customHeight="1">
      <c r="A95" s="72" t="s">
        <v>73</v>
      </c>
      <c r="B95" s="73"/>
      <c r="C95" s="74"/>
      <c r="D95" s="159"/>
      <c r="E95" s="159"/>
      <c r="F95" s="159"/>
      <c r="G95" s="159"/>
      <c r="H95" s="159"/>
      <c r="I95" s="75"/>
      <c r="J95" s="159" t="s">
        <v>134</v>
      </c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  <c r="AG95" s="157">
        <f>'MES Malá Lodina - oprava'!J28</f>
        <v>0</v>
      </c>
      <c r="AH95" s="158"/>
      <c r="AI95" s="158"/>
      <c r="AJ95" s="158"/>
      <c r="AK95" s="158"/>
      <c r="AL95" s="158"/>
      <c r="AM95" s="158"/>
      <c r="AN95" s="157">
        <f>SUM(AG95,AT95)</f>
        <v>0</v>
      </c>
      <c r="AO95" s="158"/>
      <c r="AP95" s="158"/>
      <c r="AQ95" s="76" t="s">
        <v>74</v>
      </c>
      <c r="AR95" s="73"/>
      <c r="AS95" s="77">
        <v>0</v>
      </c>
      <c r="AT95" s="78">
        <f>ROUND(SUM(AV95:AW95),2)</f>
        <v>0</v>
      </c>
      <c r="AU95" s="79">
        <f>'MES Malá Lodina - oprava'!P116</f>
        <v>0</v>
      </c>
      <c r="AV95" s="78">
        <f>'MES Malá Lodina - oprava'!J31</f>
        <v>0</v>
      </c>
      <c r="AW95" s="78">
        <f>'MES Malá Lodina - oprava'!J32</f>
        <v>0</v>
      </c>
      <c r="AX95" s="78">
        <f>'MES Malá Lodina - oprava'!J33</f>
        <v>0</v>
      </c>
      <c r="AY95" s="78">
        <f>'MES Malá Lodina - oprava'!J34</f>
        <v>0</v>
      </c>
      <c r="AZ95" s="78">
        <f>'MES Malá Lodina - oprava'!F31</f>
        <v>0</v>
      </c>
      <c r="BA95" s="78">
        <f>'MES Malá Lodina - oprava'!F32</f>
        <v>0</v>
      </c>
      <c r="BB95" s="78">
        <f>'MES Malá Lodina - oprava'!F33</f>
        <v>0</v>
      </c>
      <c r="BC95" s="78">
        <f>'MES Malá Lodina - oprava'!F34</f>
        <v>0</v>
      </c>
      <c r="BD95" s="80">
        <f>'MES Malá Lodina - oprava'!F35</f>
        <v>0</v>
      </c>
      <c r="BT95" s="81" t="s">
        <v>75</v>
      </c>
      <c r="BU95" s="81" t="s">
        <v>76</v>
      </c>
      <c r="BV95" s="81" t="s">
        <v>71</v>
      </c>
      <c r="BW95" s="81" t="s">
        <v>4</v>
      </c>
      <c r="BX95" s="81" t="s">
        <v>72</v>
      </c>
      <c r="CL95" s="81" t="s">
        <v>1</v>
      </c>
    </row>
    <row r="96" spans="1:90" s="1" customFormat="1" ht="30" customHeight="1">
      <c r="B96" s="28"/>
      <c r="AR96" s="28"/>
    </row>
    <row r="97" spans="2:44" s="1" customFormat="1" ht="6.95" customHeight="1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28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PHZ - Účelová cesta k str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27"/>
  <sheetViews>
    <sheetView showGridLines="0" zoomScaleNormal="100" workbookViewId="0">
      <selection activeCell="E6" sqref="E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50" t="s">
        <v>5</v>
      </c>
      <c r="M2" s="151"/>
      <c r="N2" s="151"/>
      <c r="O2" s="151"/>
      <c r="P2" s="151"/>
      <c r="Q2" s="151"/>
      <c r="R2" s="151"/>
      <c r="S2" s="151"/>
      <c r="T2" s="151"/>
      <c r="U2" s="151"/>
      <c r="V2" s="151"/>
      <c r="AT2" s="13" t="s">
        <v>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70</v>
      </c>
    </row>
    <row r="4" spans="2:46" ht="24.95" customHeight="1">
      <c r="B4" s="16"/>
      <c r="D4" s="17" t="s">
        <v>77</v>
      </c>
      <c r="L4" s="16"/>
      <c r="M4" s="82" t="s">
        <v>9</v>
      </c>
      <c r="AT4" s="13" t="s">
        <v>3</v>
      </c>
    </row>
    <row r="5" spans="2:46" ht="6.95" customHeight="1">
      <c r="B5" s="16"/>
      <c r="L5" s="16"/>
    </row>
    <row r="6" spans="2:46" s="1" customFormat="1" ht="12" customHeight="1">
      <c r="B6" s="28"/>
      <c r="D6" s="23" t="s">
        <v>14</v>
      </c>
      <c r="L6" s="28"/>
    </row>
    <row r="7" spans="2:46" s="1" customFormat="1" ht="16.5" customHeight="1">
      <c r="B7" s="28"/>
      <c r="E7" s="162" t="s">
        <v>134</v>
      </c>
      <c r="F7" s="192"/>
      <c r="G7" s="192"/>
      <c r="H7" s="192"/>
      <c r="L7" s="28"/>
    </row>
    <row r="8" spans="2:46" s="1" customFormat="1">
      <c r="B8" s="28"/>
      <c r="L8" s="28"/>
    </row>
    <row r="9" spans="2:46" s="1" customFormat="1" ht="12" customHeight="1">
      <c r="B9" s="28"/>
      <c r="D9" s="23" t="s">
        <v>15</v>
      </c>
      <c r="F9" s="21" t="s">
        <v>1</v>
      </c>
      <c r="I9" s="23" t="s">
        <v>16</v>
      </c>
      <c r="J9" s="21" t="s">
        <v>1</v>
      </c>
      <c r="L9" s="28"/>
    </row>
    <row r="10" spans="2:46" s="1" customFormat="1" ht="12" customHeight="1">
      <c r="B10" s="28"/>
      <c r="D10" s="23" t="s">
        <v>17</v>
      </c>
      <c r="F10" s="21" t="s">
        <v>18</v>
      </c>
      <c r="I10" s="23" t="s">
        <v>19</v>
      </c>
      <c r="J10" s="51" t="str">
        <f>'Rekapitulácia stavby'!AN8</f>
        <v>Vyplň údaj</v>
      </c>
      <c r="L10" s="28"/>
    </row>
    <row r="11" spans="2:46" s="1" customFormat="1" ht="10.9" customHeight="1">
      <c r="B11" s="28"/>
      <c r="L11" s="28"/>
    </row>
    <row r="12" spans="2:46" s="1" customFormat="1" ht="12" customHeight="1">
      <c r="B12" s="28"/>
      <c r="D12" s="23" t="s">
        <v>20</v>
      </c>
      <c r="I12" s="23" t="s">
        <v>21</v>
      </c>
      <c r="J12" s="21" t="str">
        <f>IF('Rekapitulácia stavby'!AN10="","",'Rekapitulácia stavby'!AN10)</f>
        <v/>
      </c>
      <c r="L12" s="28"/>
    </row>
    <row r="13" spans="2:46" s="1" customFormat="1" ht="18" customHeight="1">
      <c r="B13" s="28"/>
      <c r="E13" s="21" t="str">
        <f>IF('Rekapitulácia stavby'!E11="","",'Rekapitulácia stavby'!E11)</f>
        <v xml:space="preserve"> </v>
      </c>
      <c r="I13" s="23" t="s">
        <v>23</v>
      </c>
      <c r="J13" s="21" t="str">
        <f>IF('Rekapitulácia stavby'!AN11="","",'Rekapitulácia stavby'!AN11)</f>
        <v/>
      </c>
      <c r="L13" s="28"/>
    </row>
    <row r="14" spans="2:46" s="1" customFormat="1" ht="6.95" customHeight="1">
      <c r="B14" s="28"/>
      <c r="L14" s="28"/>
    </row>
    <row r="15" spans="2:46" s="1" customFormat="1" ht="12" customHeight="1">
      <c r="B15" s="28"/>
      <c r="D15" s="23" t="s">
        <v>24</v>
      </c>
      <c r="I15" s="23" t="s">
        <v>21</v>
      </c>
      <c r="J15" s="24" t="str">
        <f>'Rekapitulácia stavby'!AN13</f>
        <v>Vyplň údaj</v>
      </c>
      <c r="L15" s="28"/>
    </row>
    <row r="16" spans="2:46" s="1" customFormat="1" ht="18" customHeight="1">
      <c r="B16" s="28"/>
      <c r="E16" s="193" t="str">
        <f>'Rekapitulácia stavby'!E14</f>
        <v>Vyplň údaj</v>
      </c>
      <c r="F16" s="184"/>
      <c r="G16" s="184"/>
      <c r="H16" s="184"/>
      <c r="I16" s="23" t="s">
        <v>23</v>
      </c>
      <c r="J16" s="24" t="str">
        <f>'Rekapitulácia stavby'!AN14</f>
        <v>Vyplň údaj</v>
      </c>
      <c r="L16" s="28"/>
    </row>
    <row r="17" spans="2:12" s="1" customFormat="1" ht="6.95" customHeight="1">
      <c r="B17" s="28"/>
      <c r="L17" s="28"/>
    </row>
    <row r="18" spans="2:12" s="1" customFormat="1" ht="12" customHeight="1">
      <c r="B18" s="28"/>
      <c r="D18" s="23" t="s">
        <v>26</v>
      </c>
      <c r="I18" s="23" t="s">
        <v>21</v>
      </c>
      <c r="J18" s="21" t="str">
        <f>IF('Rekapitulácia stavby'!AN16="","",'Rekapitulácia stavby'!AN16)</f>
        <v/>
      </c>
      <c r="L18" s="28"/>
    </row>
    <row r="19" spans="2:12" s="1" customFormat="1" ht="18" customHeight="1">
      <c r="B19" s="28"/>
      <c r="E19" s="21" t="str">
        <f>IF('Rekapitulácia stavby'!E17="","",'Rekapitulácia stavby'!E17)</f>
        <v xml:space="preserve"> </v>
      </c>
      <c r="I19" s="23" t="s">
        <v>23</v>
      </c>
      <c r="J19" s="21" t="str">
        <f>IF('Rekapitulácia stavby'!AN17="","",'Rekapitulácia stavby'!AN17)</f>
        <v/>
      </c>
      <c r="L19" s="28"/>
    </row>
    <row r="20" spans="2:12" s="1" customFormat="1" ht="6.95" customHeight="1">
      <c r="B20" s="28"/>
      <c r="L20" s="28"/>
    </row>
    <row r="21" spans="2:12" s="1" customFormat="1" ht="12" customHeight="1">
      <c r="B21" s="28"/>
      <c r="D21" s="23" t="s">
        <v>28</v>
      </c>
      <c r="I21" s="23" t="s">
        <v>21</v>
      </c>
      <c r="J21" s="21" t="s">
        <v>1</v>
      </c>
      <c r="L21" s="28"/>
    </row>
    <row r="22" spans="2:12" s="1" customFormat="1" ht="18" customHeight="1">
      <c r="B22" s="28"/>
      <c r="E22" s="21"/>
      <c r="I22" s="23" t="s">
        <v>23</v>
      </c>
      <c r="J22" s="21" t="s">
        <v>1</v>
      </c>
      <c r="L22" s="28"/>
    </row>
    <row r="23" spans="2:12" s="1" customFormat="1" ht="6.95" customHeight="1">
      <c r="B23" s="28"/>
      <c r="L23" s="28"/>
    </row>
    <row r="24" spans="2:12" s="1" customFormat="1" ht="12" customHeight="1">
      <c r="B24" s="28"/>
      <c r="D24" s="23" t="s">
        <v>29</v>
      </c>
      <c r="L24" s="28"/>
    </row>
    <row r="25" spans="2:12" s="7" customFormat="1" ht="16.5" customHeight="1">
      <c r="B25" s="83"/>
      <c r="E25" s="188" t="s">
        <v>1</v>
      </c>
      <c r="F25" s="188"/>
      <c r="G25" s="188"/>
      <c r="H25" s="188"/>
      <c r="L25" s="83"/>
    </row>
    <row r="26" spans="2:12" s="1" customFormat="1" ht="6.95" customHeight="1">
      <c r="B26" s="28"/>
      <c r="L26" s="28"/>
    </row>
    <row r="27" spans="2:12" s="1" customFormat="1" ht="6.95" customHeight="1">
      <c r="B27" s="28"/>
      <c r="D27" s="52"/>
      <c r="E27" s="52"/>
      <c r="F27" s="52"/>
      <c r="G27" s="52"/>
      <c r="H27" s="52"/>
      <c r="I27" s="52"/>
      <c r="J27" s="52"/>
      <c r="K27" s="52"/>
      <c r="L27" s="28"/>
    </row>
    <row r="28" spans="2:12" s="1" customFormat="1" ht="25.35" customHeight="1">
      <c r="B28" s="28"/>
      <c r="D28" s="84" t="s">
        <v>30</v>
      </c>
      <c r="J28" s="65">
        <f>ROUND(J116, 2)</f>
        <v>0</v>
      </c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14.45" customHeight="1">
      <c r="B30" s="28"/>
      <c r="F30" s="31" t="s">
        <v>32</v>
      </c>
      <c r="I30" s="31" t="s">
        <v>31</v>
      </c>
      <c r="J30" s="31" t="s">
        <v>33</v>
      </c>
      <c r="L30" s="28"/>
    </row>
    <row r="31" spans="2:12" s="1" customFormat="1" ht="14.45" customHeight="1">
      <c r="B31" s="28"/>
      <c r="D31" s="54" t="s">
        <v>34</v>
      </c>
      <c r="E31" s="33" t="s">
        <v>35</v>
      </c>
      <c r="F31" s="85">
        <f>ROUND((SUM(BE116:BE126)),  2)</f>
        <v>0</v>
      </c>
      <c r="G31" s="86"/>
      <c r="H31" s="86"/>
      <c r="I31" s="87">
        <v>0.23</v>
      </c>
      <c r="J31" s="85">
        <f>ROUND(((SUM(BE116:BE126))*I31),  2)</f>
        <v>0</v>
      </c>
      <c r="L31" s="28"/>
    </row>
    <row r="32" spans="2:12" s="1" customFormat="1" ht="14.45" customHeight="1">
      <c r="B32" s="28"/>
      <c r="E32" s="33" t="s">
        <v>36</v>
      </c>
      <c r="F32" s="88">
        <f>ROUND((SUM(BF116:BF126)),  2)</f>
        <v>0</v>
      </c>
      <c r="I32" s="89">
        <v>0.23</v>
      </c>
      <c r="J32" s="88">
        <f>ROUND(((SUM(BF116:BF126))*I32),  2)</f>
        <v>0</v>
      </c>
      <c r="L32" s="28"/>
    </row>
    <row r="33" spans="2:12" s="1" customFormat="1" ht="14.45" hidden="1" customHeight="1">
      <c r="B33" s="28"/>
      <c r="E33" s="23" t="s">
        <v>37</v>
      </c>
      <c r="F33" s="88">
        <f>ROUND((SUM(BG116:BG126)),  2)</f>
        <v>0</v>
      </c>
      <c r="I33" s="89">
        <v>0.23</v>
      </c>
      <c r="J33" s="88">
        <f>0</f>
        <v>0</v>
      </c>
      <c r="L33" s="28"/>
    </row>
    <row r="34" spans="2:12" s="1" customFormat="1" ht="14.45" hidden="1" customHeight="1">
      <c r="B34" s="28"/>
      <c r="E34" s="23" t="s">
        <v>38</v>
      </c>
      <c r="F34" s="88">
        <f>ROUND((SUM(BH116:BH126)),  2)</f>
        <v>0</v>
      </c>
      <c r="I34" s="89">
        <v>0.23</v>
      </c>
      <c r="J34" s="88">
        <f>0</f>
        <v>0</v>
      </c>
      <c r="L34" s="28"/>
    </row>
    <row r="35" spans="2:12" s="1" customFormat="1" ht="14.45" hidden="1" customHeight="1">
      <c r="B35" s="28"/>
      <c r="E35" s="33" t="s">
        <v>39</v>
      </c>
      <c r="F35" s="85">
        <f>ROUND((SUM(BI116:BI126)),  2)</f>
        <v>0</v>
      </c>
      <c r="G35" s="86"/>
      <c r="H35" s="86"/>
      <c r="I35" s="87">
        <v>0</v>
      </c>
      <c r="J35" s="85">
        <f>0</f>
        <v>0</v>
      </c>
      <c r="L35" s="28"/>
    </row>
    <row r="36" spans="2:12" s="1" customFormat="1" ht="6.95" customHeight="1">
      <c r="B36" s="28"/>
      <c r="L36" s="28"/>
    </row>
    <row r="37" spans="2:12" s="1" customFormat="1" ht="25.35" customHeight="1">
      <c r="B37" s="28"/>
      <c r="C37" s="90"/>
      <c r="D37" s="91" t="s">
        <v>40</v>
      </c>
      <c r="E37" s="56"/>
      <c r="F37" s="56"/>
      <c r="G37" s="92" t="s">
        <v>41</v>
      </c>
      <c r="H37" s="93" t="s">
        <v>42</v>
      </c>
      <c r="I37" s="56"/>
      <c r="J37" s="94">
        <f>SUM(J28:J35)</f>
        <v>0</v>
      </c>
      <c r="K37" s="95"/>
      <c r="L37" s="28"/>
    </row>
    <row r="38" spans="2:12" s="1" customFormat="1" ht="14.45" customHeight="1">
      <c r="B38" s="28"/>
      <c r="L38" s="28"/>
    </row>
    <row r="39" spans="2:12" ht="14.45" customHeight="1">
      <c r="B39" s="16"/>
      <c r="L39" s="16"/>
    </row>
    <row r="40" spans="2:12" ht="14.45" customHeight="1">
      <c r="B40" s="16"/>
      <c r="L40" s="16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43</v>
      </c>
      <c r="E50" s="41"/>
      <c r="F50" s="41"/>
      <c r="G50" s="40" t="s">
        <v>44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45</v>
      </c>
      <c r="E61" s="30"/>
      <c r="F61" s="96" t="s">
        <v>46</v>
      </c>
      <c r="G61" s="42" t="s">
        <v>45</v>
      </c>
      <c r="H61" s="30"/>
      <c r="I61" s="30"/>
      <c r="J61" s="97" t="s">
        <v>46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47</v>
      </c>
      <c r="E65" s="41"/>
      <c r="F65" s="41"/>
      <c r="G65" s="40" t="s">
        <v>48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45</v>
      </c>
      <c r="E76" s="30"/>
      <c r="F76" s="96" t="s">
        <v>46</v>
      </c>
      <c r="G76" s="42" t="s">
        <v>45</v>
      </c>
      <c r="H76" s="30"/>
      <c r="I76" s="30"/>
      <c r="J76" s="97" t="s">
        <v>46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hidden="1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hidden="1" customHeight="1">
      <c r="B82" s="28"/>
      <c r="C82" s="17" t="s">
        <v>78</v>
      </c>
      <c r="L82" s="28"/>
    </row>
    <row r="83" spans="2:47" s="1" customFormat="1" ht="6.95" hidden="1" customHeight="1">
      <c r="B83" s="28"/>
      <c r="L83" s="28"/>
    </row>
    <row r="84" spans="2:47" s="1" customFormat="1" ht="12" hidden="1" customHeight="1">
      <c r="B84" s="28"/>
      <c r="C84" s="23" t="s">
        <v>14</v>
      </c>
      <c r="L84" s="28"/>
    </row>
    <row r="85" spans="2:47" s="1" customFormat="1" ht="16.5" hidden="1" customHeight="1">
      <c r="B85" s="28"/>
      <c r="E85" s="162" t="str">
        <f>E7</f>
        <v>Prístupová cesta k MES Malá Lodina - oprava</v>
      </c>
      <c r="F85" s="192"/>
      <c r="G85" s="192"/>
      <c r="H85" s="192"/>
      <c r="L85" s="28"/>
    </row>
    <row r="86" spans="2:47" s="1" customFormat="1" ht="6.95" hidden="1" customHeight="1">
      <c r="B86" s="28"/>
      <c r="L86" s="28"/>
    </row>
    <row r="87" spans="2:47" s="1" customFormat="1" ht="12" hidden="1" customHeight="1">
      <c r="B87" s="28"/>
      <c r="C87" s="23" t="s">
        <v>17</v>
      </c>
      <c r="F87" s="21" t="str">
        <f>F10</f>
        <v>Malá Lodina</v>
      </c>
      <c r="I87" s="23" t="s">
        <v>19</v>
      </c>
      <c r="J87" s="51" t="str">
        <f>IF(J10="","",J10)</f>
        <v>Vyplň údaj</v>
      </c>
      <c r="L87" s="28"/>
    </row>
    <row r="88" spans="2:47" s="1" customFormat="1" ht="6.95" hidden="1" customHeight="1">
      <c r="B88" s="28"/>
      <c r="L88" s="28"/>
    </row>
    <row r="89" spans="2:47" s="1" customFormat="1" ht="15.2" hidden="1" customHeight="1">
      <c r="B89" s="28"/>
      <c r="C89" s="23" t="s">
        <v>20</v>
      </c>
      <c r="F89" s="21" t="str">
        <f>E13</f>
        <v xml:space="preserve"> </v>
      </c>
      <c r="I89" s="23" t="s">
        <v>26</v>
      </c>
      <c r="J89" s="26" t="str">
        <f>E19</f>
        <v xml:space="preserve"> </v>
      </c>
      <c r="L89" s="28"/>
    </row>
    <row r="90" spans="2:47" s="1" customFormat="1" ht="15.2" hidden="1" customHeight="1">
      <c r="B90" s="28"/>
      <c r="C90" s="23" t="s">
        <v>24</v>
      </c>
      <c r="F90" s="21" t="str">
        <f>IF(E16="","",E16)</f>
        <v>Vyplň údaj</v>
      </c>
      <c r="I90" s="23" t="s">
        <v>28</v>
      </c>
      <c r="J90" s="26">
        <f>E22</f>
        <v>0</v>
      </c>
      <c r="L90" s="28"/>
    </row>
    <row r="91" spans="2:47" s="1" customFormat="1" ht="10.35" hidden="1" customHeight="1">
      <c r="B91" s="28"/>
      <c r="L91" s="28"/>
    </row>
    <row r="92" spans="2:47" s="1" customFormat="1" ht="29.25" hidden="1" customHeight="1">
      <c r="B92" s="28"/>
      <c r="C92" s="98" t="s">
        <v>79</v>
      </c>
      <c r="D92" s="90"/>
      <c r="E92" s="90"/>
      <c r="F92" s="90"/>
      <c r="G92" s="90"/>
      <c r="H92" s="90"/>
      <c r="I92" s="90"/>
      <c r="J92" s="99" t="s">
        <v>80</v>
      </c>
      <c r="K92" s="90"/>
      <c r="L92" s="28"/>
    </row>
    <row r="93" spans="2:47" s="1" customFormat="1" ht="10.35" hidden="1" customHeight="1">
      <c r="B93" s="28"/>
      <c r="L93" s="28"/>
    </row>
    <row r="94" spans="2:47" s="1" customFormat="1" ht="22.9" hidden="1" customHeight="1">
      <c r="B94" s="28"/>
      <c r="C94" s="100" t="s">
        <v>81</v>
      </c>
      <c r="J94" s="65">
        <f>J116</f>
        <v>0</v>
      </c>
      <c r="L94" s="28"/>
      <c r="AU94" s="13" t="s">
        <v>82</v>
      </c>
    </row>
    <row r="95" spans="2:47" s="8" customFormat="1" ht="24.95" hidden="1" customHeight="1">
      <c r="B95" s="101"/>
      <c r="D95" s="102" t="s">
        <v>83</v>
      </c>
      <c r="E95" s="103"/>
      <c r="F95" s="103"/>
      <c r="G95" s="103"/>
      <c r="H95" s="103"/>
      <c r="I95" s="103"/>
      <c r="J95" s="104">
        <f>J117</f>
        <v>0</v>
      </c>
      <c r="L95" s="101"/>
    </row>
    <row r="96" spans="2:47" s="9" customFormat="1" ht="19.899999999999999" hidden="1" customHeight="1">
      <c r="B96" s="105"/>
      <c r="D96" s="106" t="s">
        <v>84</v>
      </c>
      <c r="E96" s="107"/>
      <c r="F96" s="107"/>
      <c r="G96" s="107"/>
      <c r="H96" s="107"/>
      <c r="I96" s="107"/>
      <c r="J96" s="108">
        <f>J118</f>
        <v>0</v>
      </c>
      <c r="L96" s="105"/>
    </row>
    <row r="97" spans="2:12" s="9" customFormat="1" ht="19.899999999999999" hidden="1" customHeight="1">
      <c r="B97" s="105"/>
      <c r="D97" s="106" t="s">
        <v>85</v>
      </c>
      <c r="E97" s="107"/>
      <c r="F97" s="107"/>
      <c r="G97" s="107"/>
      <c r="H97" s="107"/>
      <c r="I97" s="107"/>
      <c r="J97" s="108">
        <f>J122</f>
        <v>0</v>
      </c>
      <c r="L97" s="105"/>
    </row>
    <row r="98" spans="2:12" s="9" customFormat="1" ht="19.899999999999999" hidden="1" customHeight="1">
      <c r="B98" s="105"/>
      <c r="D98" s="106" t="s">
        <v>86</v>
      </c>
      <c r="E98" s="107"/>
      <c r="F98" s="107"/>
      <c r="G98" s="107"/>
      <c r="H98" s="107"/>
      <c r="I98" s="107"/>
      <c r="J98" s="108">
        <f>J125</f>
        <v>0</v>
      </c>
      <c r="L98" s="105"/>
    </row>
    <row r="99" spans="2:12" s="1" customFormat="1" ht="21.75" hidden="1" customHeight="1">
      <c r="B99" s="28"/>
      <c r="L99" s="28"/>
    </row>
    <row r="100" spans="2:12" s="1" customFormat="1" ht="6.95" hidden="1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28"/>
    </row>
    <row r="101" spans="2:12" hidden="1"/>
    <row r="102" spans="2:12" hidden="1"/>
    <row r="103" spans="2:12" hidden="1"/>
    <row r="104" spans="2:12" s="1" customFormat="1" ht="6.95" customHeight="1"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28"/>
    </row>
    <row r="105" spans="2:12" s="1" customFormat="1" ht="24.95" customHeight="1">
      <c r="B105" s="28"/>
      <c r="C105" s="17" t="s">
        <v>87</v>
      </c>
      <c r="L105" s="28"/>
    </row>
    <row r="106" spans="2:12" s="1" customFormat="1" ht="6.95" customHeight="1">
      <c r="B106" s="28"/>
      <c r="L106" s="28"/>
    </row>
    <row r="107" spans="2:12" s="1" customFormat="1" ht="12" customHeight="1">
      <c r="B107" s="28"/>
      <c r="C107" s="23" t="s">
        <v>14</v>
      </c>
      <c r="L107" s="28"/>
    </row>
    <row r="108" spans="2:12" s="1" customFormat="1" ht="16.5" customHeight="1">
      <c r="B108" s="28"/>
      <c r="E108" s="162" t="str">
        <f>E7</f>
        <v>Prístupová cesta k MES Malá Lodina - oprava</v>
      </c>
      <c r="F108" s="192"/>
      <c r="G108" s="192"/>
      <c r="H108" s="192"/>
      <c r="L108" s="28"/>
    </row>
    <row r="109" spans="2:12" s="1" customFormat="1" ht="6.95" customHeight="1">
      <c r="B109" s="28"/>
      <c r="L109" s="28"/>
    </row>
    <row r="110" spans="2:12" s="1" customFormat="1" ht="12" customHeight="1">
      <c r="B110" s="28"/>
      <c r="C110" s="23" t="s">
        <v>17</v>
      </c>
      <c r="F110" s="21" t="str">
        <f>F10</f>
        <v>Malá Lodina</v>
      </c>
      <c r="I110" s="23" t="s">
        <v>19</v>
      </c>
      <c r="J110" s="51" t="str">
        <f>IF(J10="","",J10)</f>
        <v>Vyplň údaj</v>
      </c>
      <c r="L110" s="28"/>
    </row>
    <row r="111" spans="2:12" s="1" customFormat="1" ht="6.95" customHeight="1">
      <c r="B111" s="28"/>
      <c r="L111" s="28"/>
    </row>
    <row r="112" spans="2:12" s="1" customFormat="1" ht="15.2" customHeight="1">
      <c r="B112" s="28"/>
      <c r="C112" s="23" t="s">
        <v>20</v>
      </c>
      <c r="F112" s="21" t="str">
        <f>E13</f>
        <v xml:space="preserve"> </v>
      </c>
      <c r="I112" s="23" t="s">
        <v>26</v>
      </c>
      <c r="J112" s="26" t="str">
        <f>E19</f>
        <v xml:space="preserve"> </v>
      </c>
      <c r="L112" s="28"/>
    </row>
    <row r="113" spans="2:65" s="1" customFormat="1" ht="15.2" customHeight="1">
      <c r="B113" s="28"/>
      <c r="C113" s="23" t="s">
        <v>24</v>
      </c>
      <c r="F113" s="21" t="str">
        <f>IF(E16="","",E16)</f>
        <v>Vyplň údaj</v>
      </c>
      <c r="I113" s="23" t="s">
        <v>28</v>
      </c>
      <c r="J113" s="26">
        <f>E22</f>
        <v>0</v>
      </c>
      <c r="L113" s="28"/>
    </row>
    <row r="114" spans="2:65" s="1" customFormat="1" ht="10.35" customHeight="1">
      <c r="B114" s="28"/>
      <c r="L114" s="28"/>
    </row>
    <row r="115" spans="2:65" s="10" customFormat="1" ht="29.25" customHeight="1">
      <c r="B115" s="109"/>
      <c r="C115" s="110" t="s">
        <v>88</v>
      </c>
      <c r="D115" s="111" t="s">
        <v>55</v>
      </c>
      <c r="E115" s="111" t="s">
        <v>51</v>
      </c>
      <c r="F115" s="111" t="s">
        <v>52</v>
      </c>
      <c r="G115" s="111" t="s">
        <v>89</v>
      </c>
      <c r="H115" s="111" t="s">
        <v>90</v>
      </c>
      <c r="I115" s="111" t="s">
        <v>91</v>
      </c>
      <c r="J115" s="112" t="s">
        <v>80</v>
      </c>
      <c r="K115" s="113" t="s">
        <v>92</v>
      </c>
      <c r="L115" s="109"/>
      <c r="M115" s="58" t="s">
        <v>1</v>
      </c>
      <c r="N115" s="59" t="s">
        <v>34</v>
      </c>
      <c r="O115" s="59" t="s">
        <v>93</v>
      </c>
      <c r="P115" s="59" t="s">
        <v>94</v>
      </c>
      <c r="Q115" s="59" t="s">
        <v>95</v>
      </c>
      <c r="R115" s="59" t="s">
        <v>96</v>
      </c>
      <c r="S115" s="59" t="s">
        <v>97</v>
      </c>
      <c r="T115" s="60" t="s">
        <v>98</v>
      </c>
    </row>
    <row r="116" spans="2:65" s="1" customFormat="1" ht="22.9" customHeight="1">
      <c r="B116" s="28"/>
      <c r="C116" s="63" t="s">
        <v>81</v>
      </c>
      <c r="J116" s="114">
        <f>BK116</f>
        <v>0</v>
      </c>
      <c r="L116" s="28"/>
      <c r="M116" s="61"/>
      <c r="N116" s="52"/>
      <c r="O116" s="52"/>
      <c r="P116" s="115">
        <f>P117</f>
        <v>0</v>
      </c>
      <c r="Q116" s="52"/>
      <c r="R116" s="115">
        <f>R117</f>
        <v>464.08478999999994</v>
      </c>
      <c r="S116" s="52"/>
      <c r="T116" s="116">
        <f>T117</f>
        <v>0</v>
      </c>
      <c r="AT116" s="13" t="s">
        <v>69</v>
      </c>
      <c r="AU116" s="13" t="s">
        <v>82</v>
      </c>
      <c r="BK116" s="117">
        <f>BK117</f>
        <v>0</v>
      </c>
    </row>
    <row r="117" spans="2:65" s="11" customFormat="1" ht="25.9" customHeight="1">
      <c r="B117" s="118"/>
      <c r="D117" s="119" t="s">
        <v>69</v>
      </c>
      <c r="E117" s="120" t="s">
        <v>99</v>
      </c>
      <c r="F117" s="120" t="s">
        <v>100</v>
      </c>
      <c r="I117" s="121"/>
      <c r="J117" s="122">
        <f>BK117</f>
        <v>0</v>
      </c>
      <c r="L117" s="118"/>
      <c r="M117" s="123"/>
      <c r="P117" s="124">
        <f>P118+P122+P125</f>
        <v>0</v>
      </c>
      <c r="R117" s="124">
        <f>R118+R122+R125</f>
        <v>464.08478999999994</v>
      </c>
      <c r="T117" s="125">
        <f>T118+T122+T125</f>
        <v>0</v>
      </c>
      <c r="AR117" s="119" t="s">
        <v>75</v>
      </c>
      <c r="AT117" s="126" t="s">
        <v>69</v>
      </c>
      <c r="AU117" s="126" t="s">
        <v>70</v>
      </c>
      <c r="AY117" s="119" t="s">
        <v>101</v>
      </c>
      <c r="BK117" s="127">
        <f>BK118+BK122+BK125</f>
        <v>0</v>
      </c>
    </row>
    <row r="118" spans="2:65" s="11" customFormat="1" ht="22.9" customHeight="1">
      <c r="B118" s="118"/>
      <c r="D118" s="119" t="s">
        <v>69</v>
      </c>
      <c r="E118" s="128" t="s">
        <v>102</v>
      </c>
      <c r="F118" s="128" t="s">
        <v>103</v>
      </c>
      <c r="I118" s="121"/>
      <c r="J118" s="129">
        <f>BK118</f>
        <v>0</v>
      </c>
      <c r="L118" s="118"/>
      <c r="M118" s="123"/>
      <c r="P118" s="124">
        <f>SUM(P119:P121)</f>
        <v>0</v>
      </c>
      <c r="R118" s="124">
        <f>SUM(R119:R121)</f>
        <v>464.08478999999994</v>
      </c>
      <c r="T118" s="125">
        <f>SUM(T119:T121)</f>
        <v>0</v>
      </c>
      <c r="AR118" s="119" t="s">
        <v>75</v>
      </c>
      <c r="AT118" s="126" t="s">
        <v>69</v>
      </c>
      <c r="AU118" s="126" t="s">
        <v>75</v>
      </c>
      <c r="AY118" s="119" t="s">
        <v>101</v>
      </c>
      <c r="BK118" s="127">
        <f>SUM(BK119:BK121)</f>
        <v>0</v>
      </c>
    </row>
    <row r="119" spans="2:65" s="1" customFormat="1" ht="24.2" customHeight="1">
      <c r="B119" s="130"/>
      <c r="C119" s="131" t="s">
        <v>75</v>
      </c>
      <c r="D119" s="131" t="s">
        <v>104</v>
      </c>
      <c r="E119" s="132" t="s">
        <v>105</v>
      </c>
      <c r="F119" s="133" t="s">
        <v>106</v>
      </c>
      <c r="G119" s="134" t="s">
        <v>107</v>
      </c>
      <c r="H119" s="135">
        <v>154.19999999999999</v>
      </c>
      <c r="I119" s="136"/>
      <c r="J119" s="137">
        <f>ROUND(I119*H119,2)</f>
        <v>0</v>
      </c>
      <c r="K119" s="138"/>
      <c r="L119" s="28"/>
      <c r="M119" s="139" t="s">
        <v>1</v>
      </c>
      <c r="N119" s="140" t="s">
        <v>36</v>
      </c>
      <c r="P119" s="141">
        <f>O119*H119</f>
        <v>0</v>
      </c>
      <c r="Q119" s="141">
        <v>0.15620000000000001</v>
      </c>
      <c r="R119" s="141">
        <f>Q119*H119</f>
        <v>24.086040000000001</v>
      </c>
      <c r="S119" s="141">
        <v>0</v>
      </c>
      <c r="T119" s="142">
        <f>S119*H119</f>
        <v>0</v>
      </c>
      <c r="AR119" s="143" t="s">
        <v>108</v>
      </c>
      <c r="AT119" s="143" t="s">
        <v>104</v>
      </c>
      <c r="AU119" s="143" t="s">
        <v>109</v>
      </c>
      <c r="AY119" s="13" t="s">
        <v>101</v>
      </c>
      <c r="BE119" s="144">
        <f>IF(N119="základná",J119,0)</f>
        <v>0</v>
      </c>
      <c r="BF119" s="144">
        <f>IF(N119="znížená",J119,0)</f>
        <v>0</v>
      </c>
      <c r="BG119" s="144">
        <f>IF(N119="zákl. prenesená",J119,0)</f>
        <v>0</v>
      </c>
      <c r="BH119" s="144">
        <f>IF(N119="zníž. prenesená",J119,0)</f>
        <v>0</v>
      </c>
      <c r="BI119" s="144">
        <f>IF(N119="nulová",J119,0)</f>
        <v>0</v>
      </c>
      <c r="BJ119" s="13" t="s">
        <v>109</v>
      </c>
      <c r="BK119" s="144">
        <f>ROUND(I119*H119,2)</f>
        <v>0</v>
      </c>
      <c r="BL119" s="13" t="s">
        <v>108</v>
      </c>
      <c r="BM119" s="143" t="s">
        <v>110</v>
      </c>
    </row>
    <row r="120" spans="2:65" s="1" customFormat="1" ht="33" customHeight="1">
      <c r="B120" s="130"/>
      <c r="C120" s="131" t="s">
        <v>109</v>
      </c>
      <c r="D120" s="131" t="s">
        <v>104</v>
      </c>
      <c r="E120" s="132" t="s">
        <v>111</v>
      </c>
      <c r="F120" s="133" t="s">
        <v>112</v>
      </c>
      <c r="G120" s="134" t="s">
        <v>107</v>
      </c>
      <c r="H120" s="135">
        <v>3375</v>
      </c>
      <c r="I120" s="136"/>
      <c r="J120" s="137">
        <f>ROUND(I120*H120,2)</f>
        <v>0</v>
      </c>
      <c r="K120" s="138"/>
      <c r="L120" s="28"/>
      <c r="M120" s="139" t="s">
        <v>1</v>
      </c>
      <c r="N120" s="140" t="s">
        <v>36</v>
      </c>
      <c r="P120" s="141">
        <f>O120*H120</f>
        <v>0</v>
      </c>
      <c r="Q120" s="141">
        <v>7.1000000000000002E-4</v>
      </c>
      <c r="R120" s="141">
        <f>Q120*H120</f>
        <v>2.3962500000000002</v>
      </c>
      <c r="S120" s="141">
        <v>0</v>
      </c>
      <c r="T120" s="142">
        <f>S120*H120</f>
        <v>0</v>
      </c>
      <c r="AR120" s="143" t="s">
        <v>108</v>
      </c>
      <c r="AT120" s="143" t="s">
        <v>104</v>
      </c>
      <c r="AU120" s="143" t="s">
        <v>109</v>
      </c>
      <c r="AY120" s="13" t="s">
        <v>101</v>
      </c>
      <c r="BE120" s="144">
        <f>IF(N120="základná",J120,0)</f>
        <v>0</v>
      </c>
      <c r="BF120" s="144">
        <f>IF(N120="znížená",J120,0)</f>
        <v>0</v>
      </c>
      <c r="BG120" s="144">
        <f>IF(N120="zákl. prenesená",J120,0)</f>
        <v>0</v>
      </c>
      <c r="BH120" s="144">
        <f>IF(N120="zníž. prenesená",J120,0)</f>
        <v>0</v>
      </c>
      <c r="BI120" s="144">
        <f>IF(N120="nulová",J120,0)</f>
        <v>0</v>
      </c>
      <c r="BJ120" s="13" t="s">
        <v>109</v>
      </c>
      <c r="BK120" s="144">
        <f>ROUND(I120*H120,2)</f>
        <v>0</v>
      </c>
      <c r="BL120" s="13" t="s">
        <v>108</v>
      </c>
      <c r="BM120" s="143" t="s">
        <v>113</v>
      </c>
    </row>
    <row r="121" spans="2:65" s="1" customFormat="1" ht="33" customHeight="1">
      <c r="B121" s="130"/>
      <c r="C121" s="131" t="s">
        <v>114</v>
      </c>
      <c r="D121" s="131" t="s">
        <v>104</v>
      </c>
      <c r="E121" s="132" t="s">
        <v>115</v>
      </c>
      <c r="F121" s="133" t="s">
        <v>116</v>
      </c>
      <c r="G121" s="134" t="s">
        <v>107</v>
      </c>
      <c r="H121" s="135">
        <v>3375</v>
      </c>
      <c r="I121" s="136"/>
      <c r="J121" s="137">
        <f>ROUND(I121*H121,2)</f>
        <v>0</v>
      </c>
      <c r="K121" s="138"/>
      <c r="L121" s="28"/>
      <c r="M121" s="139" t="s">
        <v>1</v>
      </c>
      <c r="N121" s="140" t="s">
        <v>36</v>
      </c>
      <c r="P121" s="141">
        <f>O121*H121</f>
        <v>0</v>
      </c>
      <c r="Q121" s="141">
        <v>0.12966</v>
      </c>
      <c r="R121" s="141">
        <f>Q121*H121</f>
        <v>437.60249999999996</v>
      </c>
      <c r="S121" s="141">
        <v>0</v>
      </c>
      <c r="T121" s="142">
        <f>S121*H121</f>
        <v>0</v>
      </c>
      <c r="AR121" s="143" t="s">
        <v>108</v>
      </c>
      <c r="AT121" s="143" t="s">
        <v>104</v>
      </c>
      <c r="AU121" s="143" t="s">
        <v>109</v>
      </c>
      <c r="AY121" s="13" t="s">
        <v>101</v>
      </c>
      <c r="BE121" s="144">
        <f>IF(N121="základná",J121,0)</f>
        <v>0</v>
      </c>
      <c r="BF121" s="144">
        <f>IF(N121="znížená",J121,0)</f>
        <v>0</v>
      </c>
      <c r="BG121" s="144">
        <f>IF(N121="zákl. prenesená",J121,0)</f>
        <v>0</v>
      </c>
      <c r="BH121" s="144">
        <f>IF(N121="zníž. prenesená",J121,0)</f>
        <v>0</v>
      </c>
      <c r="BI121" s="144">
        <f>IF(N121="nulová",J121,0)</f>
        <v>0</v>
      </c>
      <c r="BJ121" s="13" t="s">
        <v>109</v>
      </c>
      <c r="BK121" s="144">
        <f>ROUND(I121*H121,2)</f>
        <v>0</v>
      </c>
      <c r="BL121" s="13" t="s">
        <v>108</v>
      </c>
      <c r="BM121" s="143" t="s">
        <v>117</v>
      </c>
    </row>
    <row r="122" spans="2:65" s="11" customFormat="1" ht="22.9" customHeight="1">
      <c r="B122" s="118"/>
      <c r="D122" s="119" t="s">
        <v>69</v>
      </c>
      <c r="E122" s="128" t="s">
        <v>118</v>
      </c>
      <c r="F122" s="128" t="s">
        <v>119</v>
      </c>
      <c r="I122" s="121"/>
      <c r="J122" s="129">
        <f>BK122</f>
        <v>0</v>
      </c>
      <c r="L122" s="118"/>
      <c r="M122" s="123"/>
      <c r="P122" s="124">
        <f>SUM(P123:P124)</f>
        <v>0</v>
      </c>
      <c r="R122" s="124">
        <f>SUM(R123:R124)</f>
        <v>0</v>
      </c>
      <c r="T122" s="125">
        <f>SUM(T123:T124)</f>
        <v>0</v>
      </c>
      <c r="AR122" s="119" t="s">
        <v>75</v>
      </c>
      <c r="AT122" s="126" t="s">
        <v>69</v>
      </c>
      <c r="AU122" s="126" t="s">
        <v>75</v>
      </c>
      <c r="AY122" s="119" t="s">
        <v>101</v>
      </c>
      <c r="BK122" s="127">
        <f>SUM(BK123:BK124)</f>
        <v>0</v>
      </c>
    </row>
    <row r="123" spans="2:65" s="1" customFormat="1" ht="24.2" customHeight="1">
      <c r="B123" s="130"/>
      <c r="C123" s="131" t="s">
        <v>108</v>
      </c>
      <c r="D123" s="131" t="s">
        <v>104</v>
      </c>
      <c r="E123" s="132" t="s">
        <v>120</v>
      </c>
      <c r="F123" s="133" t="s">
        <v>121</v>
      </c>
      <c r="G123" s="134" t="s">
        <v>122</v>
      </c>
      <c r="H123" s="135">
        <v>9</v>
      </c>
      <c r="I123" s="136"/>
      <c r="J123" s="137">
        <f>ROUND(I123*H123,2)</f>
        <v>0</v>
      </c>
      <c r="K123" s="138"/>
      <c r="L123" s="28"/>
      <c r="M123" s="139" t="s">
        <v>1</v>
      </c>
      <c r="N123" s="140" t="s">
        <v>36</v>
      </c>
      <c r="P123" s="141">
        <f>O123*H123</f>
        <v>0</v>
      </c>
      <c r="Q123" s="141">
        <v>0</v>
      </c>
      <c r="R123" s="141">
        <f>Q123*H123</f>
        <v>0</v>
      </c>
      <c r="S123" s="141">
        <v>0</v>
      </c>
      <c r="T123" s="142">
        <f>S123*H123</f>
        <v>0</v>
      </c>
      <c r="AR123" s="143" t="s">
        <v>108</v>
      </c>
      <c r="AT123" s="143" t="s">
        <v>104</v>
      </c>
      <c r="AU123" s="143" t="s">
        <v>109</v>
      </c>
      <c r="AY123" s="13" t="s">
        <v>101</v>
      </c>
      <c r="BE123" s="144">
        <f>IF(N123="základná",J123,0)</f>
        <v>0</v>
      </c>
      <c r="BF123" s="144">
        <f>IF(N123="znížená",J123,0)</f>
        <v>0</v>
      </c>
      <c r="BG123" s="144">
        <f>IF(N123="zákl. prenesená",J123,0)</f>
        <v>0</v>
      </c>
      <c r="BH123" s="144">
        <f>IF(N123="zníž. prenesená",J123,0)</f>
        <v>0</v>
      </c>
      <c r="BI123" s="144">
        <f>IF(N123="nulová",J123,0)</f>
        <v>0</v>
      </c>
      <c r="BJ123" s="13" t="s">
        <v>109</v>
      </c>
      <c r="BK123" s="144">
        <f>ROUND(I123*H123,2)</f>
        <v>0</v>
      </c>
      <c r="BL123" s="13" t="s">
        <v>108</v>
      </c>
      <c r="BM123" s="143" t="s">
        <v>123</v>
      </c>
    </row>
    <row r="124" spans="2:65" s="1" customFormat="1" ht="37.9" customHeight="1">
      <c r="B124" s="130"/>
      <c r="C124" s="131" t="s">
        <v>102</v>
      </c>
      <c r="D124" s="131" t="s">
        <v>104</v>
      </c>
      <c r="E124" s="132" t="s">
        <v>124</v>
      </c>
      <c r="F124" s="133" t="s">
        <v>125</v>
      </c>
      <c r="G124" s="134" t="s">
        <v>107</v>
      </c>
      <c r="H124" s="135">
        <v>3375</v>
      </c>
      <c r="I124" s="136"/>
      <c r="J124" s="137">
        <f>ROUND(I124*H124,2)</f>
        <v>0</v>
      </c>
      <c r="K124" s="138"/>
      <c r="L124" s="28"/>
      <c r="M124" s="139" t="s">
        <v>1</v>
      </c>
      <c r="N124" s="140" t="s">
        <v>36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108</v>
      </c>
      <c r="AT124" s="143" t="s">
        <v>104</v>
      </c>
      <c r="AU124" s="143" t="s">
        <v>109</v>
      </c>
      <c r="AY124" s="13" t="s">
        <v>101</v>
      </c>
      <c r="BE124" s="144">
        <f>IF(N124="základná",J124,0)</f>
        <v>0</v>
      </c>
      <c r="BF124" s="144">
        <f>IF(N124="znížená",J124,0)</f>
        <v>0</v>
      </c>
      <c r="BG124" s="144">
        <f>IF(N124="zákl. prenesená",J124,0)</f>
        <v>0</v>
      </c>
      <c r="BH124" s="144">
        <f>IF(N124="zníž. prenesená",J124,0)</f>
        <v>0</v>
      </c>
      <c r="BI124" s="144">
        <f>IF(N124="nulová",J124,0)</f>
        <v>0</v>
      </c>
      <c r="BJ124" s="13" t="s">
        <v>109</v>
      </c>
      <c r="BK124" s="144">
        <f>ROUND(I124*H124,2)</f>
        <v>0</v>
      </c>
      <c r="BL124" s="13" t="s">
        <v>108</v>
      </c>
      <c r="BM124" s="143" t="s">
        <v>126</v>
      </c>
    </row>
    <row r="125" spans="2:65" s="11" customFormat="1" ht="22.9" customHeight="1">
      <c r="B125" s="118"/>
      <c r="D125" s="119" t="s">
        <v>69</v>
      </c>
      <c r="E125" s="128" t="s">
        <v>127</v>
      </c>
      <c r="F125" s="128" t="s">
        <v>128</v>
      </c>
      <c r="I125" s="121"/>
      <c r="J125" s="129">
        <f>BK125</f>
        <v>0</v>
      </c>
      <c r="L125" s="118"/>
      <c r="M125" s="123"/>
      <c r="P125" s="124">
        <f>P126</f>
        <v>0</v>
      </c>
      <c r="R125" s="124">
        <f>R126</f>
        <v>0</v>
      </c>
      <c r="T125" s="125">
        <f>T126</f>
        <v>0</v>
      </c>
      <c r="AR125" s="119" t="s">
        <v>75</v>
      </c>
      <c r="AT125" s="126" t="s">
        <v>69</v>
      </c>
      <c r="AU125" s="126" t="s">
        <v>75</v>
      </c>
      <c r="AY125" s="119" t="s">
        <v>101</v>
      </c>
      <c r="BK125" s="127">
        <f>BK126</f>
        <v>0</v>
      </c>
    </row>
    <row r="126" spans="2:65" s="1" customFormat="1" ht="33" customHeight="1">
      <c r="B126" s="130"/>
      <c r="C126" s="131" t="s">
        <v>129</v>
      </c>
      <c r="D126" s="131" t="s">
        <v>104</v>
      </c>
      <c r="E126" s="132" t="s">
        <v>130</v>
      </c>
      <c r="F126" s="133" t="s">
        <v>131</v>
      </c>
      <c r="G126" s="134" t="s">
        <v>132</v>
      </c>
      <c r="H126" s="135">
        <v>464.08499999999998</v>
      </c>
      <c r="I126" s="136"/>
      <c r="J126" s="137">
        <f>ROUND(I126*H126,2)</f>
        <v>0</v>
      </c>
      <c r="K126" s="138"/>
      <c r="L126" s="28"/>
      <c r="M126" s="145" t="s">
        <v>1</v>
      </c>
      <c r="N126" s="146" t="s">
        <v>36</v>
      </c>
      <c r="O126" s="147"/>
      <c r="P126" s="148">
        <f>O126*H126</f>
        <v>0</v>
      </c>
      <c r="Q126" s="148">
        <v>0</v>
      </c>
      <c r="R126" s="148">
        <f>Q126*H126</f>
        <v>0</v>
      </c>
      <c r="S126" s="148">
        <v>0</v>
      </c>
      <c r="T126" s="149">
        <f>S126*H126</f>
        <v>0</v>
      </c>
      <c r="AR126" s="143" t="s">
        <v>108</v>
      </c>
      <c r="AT126" s="143" t="s">
        <v>104</v>
      </c>
      <c r="AU126" s="143" t="s">
        <v>109</v>
      </c>
      <c r="AY126" s="13" t="s">
        <v>101</v>
      </c>
      <c r="BE126" s="144">
        <f>IF(N126="základná",J126,0)</f>
        <v>0</v>
      </c>
      <c r="BF126" s="144">
        <f>IF(N126="znížená",J126,0)</f>
        <v>0</v>
      </c>
      <c r="BG126" s="144">
        <f>IF(N126="zákl. prenesená",J126,0)</f>
        <v>0</v>
      </c>
      <c r="BH126" s="144">
        <f>IF(N126="zníž. prenesená",J126,0)</f>
        <v>0</v>
      </c>
      <c r="BI126" s="144">
        <f>IF(N126="nulová",J126,0)</f>
        <v>0</v>
      </c>
      <c r="BJ126" s="13" t="s">
        <v>109</v>
      </c>
      <c r="BK126" s="144">
        <f>ROUND(I126*H126,2)</f>
        <v>0</v>
      </c>
      <c r="BL126" s="13" t="s">
        <v>108</v>
      </c>
      <c r="BM126" s="143" t="s">
        <v>133</v>
      </c>
    </row>
    <row r="127" spans="2:65" s="1" customFormat="1" ht="6.95" customHeight="1">
      <c r="B127" s="43"/>
      <c r="C127" s="44"/>
      <c r="D127" s="44"/>
      <c r="E127" s="44"/>
      <c r="F127" s="44"/>
      <c r="G127" s="44"/>
      <c r="H127" s="44"/>
      <c r="I127" s="44"/>
      <c r="J127" s="44"/>
      <c r="K127" s="44"/>
      <c r="L127" s="28"/>
    </row>
  </sheetData>
  <autoFilter ref="C115:K126" xr:uid="{00000000-0009-0000-0000-000001000000}"/>
  <mergeCells count="6">
    <mergeCell ref="E108:H108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Header>&amp;R&amp;10Príloha č.1</oddHead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MES Malá Lodina - oprava</vt:lpstr>
      <vt:lpstr>'MES Malá Lodina - oprava'!Názvy_tlače</vt:lpstr>
      <vt:lpstr>'Rekapitulácia stavby'!Názvy_tlače</vt:lpstr>
      <vt:lpstr>'MES Malá Lodina - oprava'!Oblasť_tlače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Stanislav Jančík</dc:creator>
  <cp:lastModifiedBy>Vanyo, Maroš</cp:lastModifiedBy>
  <cp:lastPrinted>2026-09-25T14:59:19Z</cp:lastPrinted>
  <dcterms:created xsi:type="dcterms:W3CDTF">2026-08-16T05:52:29Z</dcterms:created>
  <dcterms:modified xsi:type="dcterms:W3CDTF">2026-09-29T15:23:40Z</dcterms:modified>
</cp:coreProperties>
</file>